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Металлургов1,2,3,4,5\"/>
    </mc:Choice>
  </mc:AlternateContent>
  <xr:revisionPtr revIDLastSave="0" documentId="13_ncr:1_{D182084C-C830-476E-8E66-3D98150AE2A1}" xr6:coauthVersionLast="47" xr6:coauthVersionMax="47" xr10:uidLastSave="{00000000-0000-0000-0000-000000000000}"/>
  <bookViews>
    <workbookView xWindow="-120" yWindow="-120" windowWidth="29040" windowHeight="15840" tabRatio="745" activeTab="5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ол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4" l="1"/>
  <c r="C35" i="4"/>
  <c r="C32" i="4"/>
  <c r="D50" i="6"/>
  <c r="C50" i="6"/>
  <c r="C48" i="6"/>
  <c r="D22" i="2"/>
  <c r="C22" i="2"/>
  <c r="D76" i="1"/>
  <c r="C76" i="1"/>
  <c r="C74" i="1"/>
  <c r="D10" i="7"/>
  <c r="D46" i="6"/>
  <c r="C46" i="6"/>
  <c r="C44" i="6"/>
  <c r="D68" i="1"/>
  <c r="C68" i="1"/>
  <c r="C63" i="1"/>
  <c r="D42" i="6"/>
  <c r="C42" i="6"/>
  <c r="C39" i="6"/>
  <c r="D18" i="2"/>
  <c r="D61" i="1"/>
  <c r="C61" i="1"/>
  <c r="D18" i="9"/>
  <c r="D30" i="4"/>
  <c r="C30" i="4"/>
  <c r="D37" i="6"/>
  <c r="C37" i="6"/>
  <c r="C35" i="6"/>
  <c r="J12" i="5"/>
  <c r="D16" i="2"/>
  <c r="D57" i="1"/>
  <c r="C57" i="1"/>
  <c r="H18" i="5"/>
  <c r="H15" i="5"/>
  <c r="G15" i="5" l="1"/>
  <c r="D26" i="4"/>
  <c r="C26" i="4"/>
  <c r="D31" i="6"/>
  <c r="C31" i="6"/>
  <c r="C29" i="6"/>
  <c r="D51" i="1"/>
  <c r="C51" i="1"/>
  <c r="C48" i="1"/>
  <c r="D22" i="4"/>
  <c r="C12" i="9"/>
  <c r="C16" i="9" s="1"/>
  <c r="G17" i="5"/>
  <c r="D8" i="7"/>
  <c r="C8" i="7"/>
  <c r="G16" i="5"/>
  <c r="C15" i="3"/>
  <c r="C10" i="9"/>
  <c r="C8" i="9"/>
  <c r="C25" i="6"/>
  <c r="C46" i="1"/>
  <c r="C11" i="3" l="1"/>
  <c r="F16" i="5"/>
  <c r="C23" i="6"/>
  <c r="C40" i="1"/>
  <c r="C16" i="4"/>
  <c r="D6" i="9"/>
  <c r="D10" i="9" s="1"/>
  <c r="D16" i="9" s="1"/>
  <c r="C17" i="6"/>
  <c r="C19" i="6" s="1"/>
  <c r="C33" i="1"/>
  <c r="C30" i="1"/>
  <c r="D6" i="3"/>
  <c r="D11" i="3" s="1"/>
  <c r="D15" i="3" s="1"/>
  <c r="C15" i="6"/>
  <c r="C11" i="2"/>
  <c r="C10" i="2"/>
  <c r="C12" i="2" s="1"/>
  <c r="C27" i="1"/>
  <c r="C12" i="4"/>
  <c r="C19" i="1"/>
  <c r="C9" i="5"/>
  <c r="C8" i="4" l="1"/>
  <c r="D8" i="4" s="1"/>
  <c r="D12" i="4" s="1"/>
  <c r="D16" i="4" s="1"/>
  <c r="D18" i="4" s="1"/>
  <c r="D20" i="4" s="1"/>
  <c r="C9" i="6"/>
  <c r="D9" i="6" s="1"/>
  <c r="D11" i="6" s="1"/>
  <c r="D15" i="6" s="1"/>
  <c r="D19" i="6" s="1"/>
  <c r="D23" i="6" s="1"/>
  <c r="D25" i="6" s="1"/>
  <c r="D27" i="6" s="1"/>
  <c r="D6" i="2"/>
  <c r="D8" i="2" s="1"/>
  <c r="D12" i="2" s="1"/>
  <c r="D14" i="2" s="1"/>
  <c r="C7" i="1"/>
  <c r="C12" i="1" s="1"/>
  <c r="D12" i="1" s="1"/>
  <c r="D19" i="1" s="1"/>
  <c r="D27" i="1" s="1"/>
  <c r="D33" i="1" s="1"/>
  <c r="D40" i="1" s="1"/>
  <c r="D46" i="1" s="1"/>
  <c r="J9" i="5" l="1"/>
  <c r="E4" i="5" l="1"/>
  <c r="M4" i="5"/>
  <c r="L4" i="5"/>
  <c r="K4" i="5"/>
  <c r="J4" i="5"/>
  <c r="I4" i="5"/>
  <c r="H4" i="5"/>
  <c r="G4" i="5"/>
  <c r="F4" i="5"/>
  <c r="D4" i="5"/>
  <c r="C4" i="5"/>
  <c r="B4" i="5"/>
  <c r="G19" i="5"/>
  <c r="G14" i="5"/>
  <c r="G9" i="5"/>
  <c r="M14" i="5"/>
  <c r="H19" i="5"/>
  <c r="M19" i="5"/>
  <c r="N22" i="5"/>
  <c r="N21" i="5"/>
  <c r="N20" i="5"/>
  <c r="L19" i="5"/>
  <c r="K19" i="5"/>
  <c r="J19" i="5"/>
  <c r="I19" i="5"/>
  <c r="F19" i="5"/>
  <c r="E19" i="5"/>
  <c r="D19" i="5"/>
  <c r="C19" i="5"/>
  <c r="B19" i="5"/>
  <c r="N18" i="5"/>
  <c r="L14" i="5"/>
  <c r="K14" i="5"/>
  <c r="J14" i="5"/>
  <c r="I14" i="5"/>
  <c r="H14" i="5"/>
  <c r="F14" i="5"/>
  <c r="E14" i="5"/>
  <c r="D14" i="5"/>
  <c r="C14" i="5"/>
  <c r="M9" i="5"/>
  <c r="L9" i="5"/>
  <c r="K9" i="5"/>
  <c r="I9" i="5"/>
  <c r="H9" i="5"/>
  <c r="F9" i="5"/>
  <c r="E9" i="5"/>
  <c r="D9" i="5"/>
  <c r="N17" i="5"/>
  <c r="N12" i="5"/>
  <c r="N8" i="5"/>
  <c r="B14" i="5"/>
  <c r="B9" i="5"/>
  <c r="C24" i="5" l="1"/>
  <c r="F24" i="5"/>
  <c r="M24" i="5"/>
  <c r="J24" i="5"/>
  <c r="H24" i="5"/>
  <c r="I24" i="5"/>
  <c r="L24" i="5"/>
  <c r="B24" i="5"/>
  <c r="G24" i="5"/>
  <c r="K24" i="5"/>
  <c r="E24" i="5"/>
  <c r="D24" i="5"/>
  <c r="N19" i="5"/>
  <c r="N6" i="5"/>
  <c r="N23" i="5"/>
  <c r="N13" i="5"/>
  <c r="N5" i="5"/>
  <c r="N4" i="5" l="1"/>
  <c r="N11" i="5"/>
  <c r="N10" i="5"/>
  <c r="N15" i="5" l="1"/>
  <c r="N16" i="5"/>
  <c r="N14" i="5" l="1"/>
  <c r="N9" i="5"/>
  <c r="N24" i="5" l="1"/>
</calcChain>
</file>

<file path=xl/sharedStrings.xml><?xml version="1.0" encoding="utf-8"?>
<sst xmlns="http://schemas.openxmlformats.org/spreadsheetml/2006/main" count="280" uniqueCount="172">
  <si>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</si>
  <si>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</si>
  <si>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</si>
  <si>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</si>
  <si>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</si>
  <si>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</si>
  <si>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</si>
  <si>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</si>
  <si>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</si>
  <si>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</si>
  <si>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</si>
  <si>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</si>
  <si>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</si>
  <si>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</si>
  <si>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</si>
  <si>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</si>
  <si>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</si>
  <si>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</si>
  <si>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</si>
  <si>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</si>
  <si>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</si>
  <si>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</si>
  <si>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</si>
  <si>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</si>
  <si>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</si>
  <si>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</si>
  <si>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</si>
  <si>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</si>
  <si>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</si>
  <si>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</si>
  <si>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</si>
  <si>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</si>
  <si>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</si>
  <si>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Металлургов,2</t>
  </si>
  <si>
    <t>-эл.оборудования</t>
  </si>
  <si>
    <t>очистка дорог</t>
  </si>
  <si>
    <t>Текущий ремонт эл.оборудования</t>
  </si>
  <si>
    <t>Кузмичева Е.А.</t>
  </si>
  <si>
    <t>-эл.оборудование</t>
  </si>
  <si>
    <t>уборка придомовой территории</t>
  </si>
  <si>
    <t>Дополнительные работы</t>
  </si>
  <si>
    <t>4.Дополнительные работы</t>
  </si>
  <si>
    <t>5.ОДН:</t>
  </si>
  <si>
    <t>ХВС</t>
  </si>
  <si>
    <t>ГВС</t>
  </si>
  <si>
    <t>электроэнергия</t>
  </si>
  <si>
    <t>7. Расходы по содержанию УК</t>
  </si>
  <si>
    <t>Директор ООО УК "Крокус"</t>
  </si>
  <si>
    <t>Дезинфекция</t>
  </si>
  <si>
    <t>Итого за январь</t>
  </si>
  <si>
    <t>Запуск отопления</t>
  </si>
  <si>
    <t>Итого за сентябрь</t>
  </si>
  <si>
    <t>Запуск подъездного отопления</t>
  </si>
  <si>
    <t>Итого за октябрь</t>
  </si>
  <si>
    <t>Обход подвала на предмет утечек, устранение</t>
  </si>
  <si>
    <t>Итого за ноябрь</t>
  </si>
  <si>
    <t>Лицевой счет. Сводный расчет  2024г</t>
  </si>
  <si>
    <t>Лицевой счёт  2024г</t>
  </si>
  <si>
    <t xml:space="preserve">Отгрев канализационных труб на крыше </t>
  </si>
  <si>
    <t>Обход подвалов на предмет утечек, утечек не обнаружено</t>
  </si>
  <si>
    <t>Замена участка трубы полотенцесушителя, манжетов соединения на полотенцесушителе Квартира №71</t>
  </si>
  <si>
    <t>Устранение течи отопительного прибора Квартира №41</t>
  </si>
  <si>
    <t>Очистка канализационных труб от куржака</t>
  </si>
  <si>
    <t>Замена сгона в квартире №199 и винтеля в подвале</t>
  </si>
  <si>
    <t>Очистка куржаков</t>
  </si>
  <si>
    <t>Ремонт подъездного освещения Подъезд №12</t>
  </si>
  <si>
    <t>Ремонт светильника замена лампочек и предохранителя Подъезд №13</t>
  </si>
  <si>
    <t>Замена лампочек в тамбуре Подъезд №13</t>
  </si>
  <si>
    <t>Лицевой счёт 2024г</t>
  </si>
  <si>
    <t>Замена стояка канализации Квартира №184</t>
  </si>
  <si>
    <t>Замена отопительного прибора Квартира №193 материалы жителей</t>
  </si>
  <si>
    <t>Замена стояков ГВС в ванной Квартира №133,136,139</t>
  </si>
  <si>
    <t>Отогрев водосточных труб, очистка воронок от льда на крыше Подъезд №6,8</t>
  </si>
  <si>
    <t>Ремонт канализационной трубы в подвале, обход подвала на предмет утечек Подъезд №11</t>
  </si>
  <si>
    <t>Отогрев водосточных труб</t>
  </si>
  <si>
    <t>Итого за февраль</t>
  </si>
  <si>
    <t>Устранение неполадок с электроэнергией из подъезда в квартиру №195</t>
  </si>
  <si>
    <t>Очистка ливневых труб</t>
  </si>
  <si>
    <t>Замена стояка отопления Квартира №23</t>
  </si>
  <si>
    <t>Замена стояка ГВС квартира №43,45</t>
  </si>
  <si>
    <t>Устранение течи на трубе отопления в подвале подъезд №3</t>
  </si>
  <si>
    <t>Замена участка трубы на стояке отопления квартира №128</t>
  </si>
  <si>
    <t>Замена сгона на отопительном приборе квартира №199</t>
  </si>
  <si>
    <t>Очистка ливневых труб. Изготоление трапика к подъезду</t>
  </si>
  <si>
    <t>Очистка водосточных воронок на крыше</t>
  </si>
  <si>
    <t>Итого за март</t>
  </si>
  <si>
    <t>Установка трапа к подъезду, отключение подъездного отопления</t>
  </si>
  <si>
    <t>Очистка крыши от снега подъезд №13,10</t>
  </si>
  <si>
    <t>Перенос светильника на другое место подъезд №6</t>
  </si>
  <si>
    <t>Работы ППР подъезд №1-15</t>
  </si>
  <si>
    <t>Частичный ремонт кровли подъезд №10,12,13</t>
  </si>
  <si>
    <t>Развоздушка полотенцесушителя квартира №93</t>
  </si>
  <si>
    <t>Прочистка канализации квартира №132</t>
  </si>
  <si>
    <t>Установка карнов ГВС, ХВС, демонтаж труб ГВС ХВС молочная кухня</t>
  </si>
  <si>
    <t>Итого за апрель</t>
  </si>
  <si>
    <t>Работы ППР ВРУ №1,2,3</t>
  </si>
  <si>
    <t>Ремонт светильника замена лампочек и предохранителя Подъезд №11,12</t>
  </si>
  <si>
    <t>Демонтаж старой сломаной детской площадки</t>
  </si>
  <si>
    <t>Замена стояка отопления и радиатора в спальне, промывка батарей квартира №50</t>
  </si>
  <si>
    <t>Замена центрального стояка канализации квартира №144</t>
  </si>
  <si>
    <t>Оключение отопления</t>
  </si>
  <si>
    <t>Сборка канализации в подвале</t>
  </si>
  <si>
    <t>Прочистка канализации квартира №41</t>
  </si>
  <si>
    <t>Ремонт трубы ГВС, установка хомута подъезд №8</t>
  </si>
  <si>
    <t>Итого за май</t>
  </si>
  <si>
    <t>Работы ППР в подъезде №13, замена предохранителей и лампочек</t>
  </si>
  <si>
    <t>Ремонт светильника, замена лампочки подъезд №14</t>
  </si>
  <si>
    <t>Замена двух отопительных приборов квартира №183</t>
  </si>
  <si>
    <t>Ремонт кровли подъезд №12,13</t>
  </si>
  <si>
    <t>Поднятие бикроста на крышу</t>
  </si>
  <si>
    <t>Автовышка 4 часа</t>
  </si>
  <si>
    <t>Прочистка канализации в кухне квартира №197</t>
  </si>
  <si>
    <t>Прочистка канализации на кухне до подвала квартира №21</t>
  </si>
  <si>
    <t>Прочистка центрального стояка канализации квартира №17,19,21,23,25</t>
  </si>
  <si>
    <t>Прочистка канализации квартира №192</t>
  </si>
  <si>
    <t>Итого за июнь</t>
  </si>
  <si>
    <t>Зачистка, покраска металлических элементов на скамейках</t>
  </si>
  <si>
    <t>Ремонт светильников, замена лампочек и схем подъезд №2,12</t>
  </si>
  <si>
    <t xml:space="preserve">Скос травы на придомовой территории </t>
  </si>
  <si>
    <t>Ремонт лавочек подъезд №5</t>
  </si>
  <si>
    <t>Демонтаж, монтаж фасадного освещения подъезд №15</t>
  </si>
  <si>
    <t>Замена отопительного прибора в кухне квартира №43</t>
  </si>
  <si>
    <t>Автовышка 0,5 ч</t>
  </si>
  <si>
    <t>Автовышка 2 часа</t>
  </si>
  <si>
    <t>Ремонт светильников, замена лампочек и схем подъезд №3,10,4,9,15</t>
  </si>
  <si>
    <t xml:space="preserve">Выдано жителям материалы для покраски скамеек </t>
  </si>
  <si>
    <t xml:space="preserve">Сбор негабаритного мусора </t>
  </si>
  <si>
    <t>Итого за июль</t>
  </si>
  <si>
    <t xml:space="preserve">Ремонт теплового узла </t>
  </si>
  <si>
    <t>Дезинсекция</t>
  </si>
  <si>
    <t>Ремонт стояка канализации квартира №79</t>
  </si>
  <si>
    <t>Устранение течи на канализационном стояке в подвале подъезд №4</t>
  </si>
  <si>
    <t>Итого за август</t>
  </si>
  <si>
    <t>Ремонт светильников замена лампочек и схем подъезд №7,9,13,15</t>
  </si>
  <si>
    <t xml:space="preserve"> Замена предохранителя,устранение неполадок с электроэнергией квартира №105</t>
  </si>
  <si>
    <t>Замена канализационного стояка квартира №56</t>
  </si>
  <si>
    <t>Замена отопительного прибора квартира №71</t>
  </si>
  <si>
    <t>Устранение течи в подвале подъезд №2,3</t>
  </si>
  <si>
    <t>Прочистка канализации на кухне квартира №192</t>
  </si>
  <si>
    <t>Прочистка вентиляции в квартире и на крыше квартира №8</t>
  </si>
  <si>
    <t>Таблички пожарная безопасность 7 штук</t>
  </si>
  <si>
    <t>Подключение и отклюяение электропереноски в подвале для дезинсекции</t>
  </si>
  <si>
    <t>Работы ППР</t>
  </si>
  <si>
    <t>Ремонт светильника замена лампочк и схем подъезд №8,10,4,2</t>
  </si>
  <si>
    <t>Устранение неполадок с электроэнергией из подъезда в квартиру №2</t>
  </si>
  <si>
    <t>Замена стояка ГВС квартира №195</t>
  </si>
  <si>
    <t>Замена отопительного прибора Квартира №98</t>
  </si>
  <si>
    <t>Обход подвалов на предмет утечек</t>
  </si>
  <si>
    <t>Запуск системы отопления</t>
  </si>
  <si>
    <t>Установка информационных стендов в подъездах</t>
  </si>
  <si>
    <t>Ремонт светильников замена лампочек и схем подъезд №12,13</t>
  </si>
  <si>
    <t>Перенос гос пломбы на квартирных эл.счетчиков квартира №83,84,85</t>
  </si>
  <si>
    <t>Устранение течи на стояке отопления в подвале №4</t>
  </si>
  <si>
    <t>Прочистка канализации с подвала квартира №146</t>
  </si>
  <si>
    <t>Устранение порыва на стояке отопления в подвале</t>
  </si>
  <si>
    <t>Ремонт светильников замена лампочек и схем подъезд №14,13,1,2,11</t>
  </si>
  <si>
    <t>Монтаж предподъездного освещения подъезд №6</t>
  </si>
  <si>
    <t>Автовыщка 1,5 часа за октябрь монтаж предподъездного освещения</t>
  </si>
  <si>
    <t>Устранение течи полотенцесушителя квартира №36</t>
  </si>
  <si>
    <t>Устранение течи на батарее квартира №170</t>
  </si>
  <si>
    <t>Замена участка трубы ГВС квартира №59</t>
  </si>
  <si>
    <t>Устранение течи на стояке ГВС в подвале квартира №163</t>
  </si>
  <si>
    <t>Устранение течи на стояке отопления в подвале №4,5</t>
  </si>
  <si>
    <t>Замена участка трубы подъездного отопления подъезд №1</t>
  </si>
  <si>
    <t>Итого за декабрь</t>
  </si>
  <si>
    <t>Изготовление и установка оконного проема в подвале</t>
  </si>
  <si>
    <t>Ремонт входной подъездной двери подъезд №9</t>
  </si>
  <si>
    <t>Ремонт светильников замена лампочек и схем подъезд №8,14,9,3,8,13</t>
  </si>
  <si>
    <t>Демонтаж монтаж светильника подъезд №12</t>
  </si>
  <si>
    <t>Замена отопительного прибора квартира №5</t>
  </si>
  <si>
    <t>Ремонт стояка ГВС квартира №55</t>
  </si>
  <si>
    <t>Ремонт стояков ГВс подъезд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</si>
</sst>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1" fillId="0" borderId="8" xfId="0" applyFont="1" applyBorder="1"/>
    <xf numFmtId="0" fontId="1" fillId="0" borderId="4" xfId="0" applyFont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2" fontId="6" fillId="2" borderId="1" xfId="0" applyNumberFormat="1" applyFont="1" applyFill="1" applyBorder="1"/>
    <xf numFmtId="2" fontId="6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8" fillId="0" borderId="8" xfId="0" applyFont="1" applyBorder="1"/>
    <xf numFmtId="2" fontId="8" fillId="0" borderId="6" xfId="0" applyNumberFormat="1" applyFont="1" applyBorder="1"/>
    <xf numFmtId="2" fontId="9" fillId="0" borderId="9" xfId="0" applyNumberFormat="1" applyFont="1" applyBorder="1"/>
    <xf numFmtId="0" fontId="8" fillId="0" borderId="0" xfId="0" applyFont="1"/>
    <xf numFmtId="0" fontId="8" fillId="0" borderId="0" xfId="0" applyFont="1" applyAlignment="1">
      <alignment wrapText="1"/>
    </xf>
    <xf numFmtId="2" fontId="8" fillId="0" borderId="1" xfId="0" applyNumberFormat="1" applyFont="1" applyBorder="1"/>
    <xf numFmtId="2" fontId="1" fillId="0" borderId="1" xfId="0" applyNumberFormat="1" applyFont="1" applyBorder="1"/>
    <xf numFmtId="0" fontId="9" fillId="0" borderId="2" xfId="0" applyFont="1" applyBorder="1"/>
    <xf numFmtId="0" fontId="9" fillId="0" borderId="1" xfId="0" applyFont="1" applyBorder="1" applyAlignment="1">
      <alignment horizontal="left" wrapText="1"/>
    </xf>
    <xf numFmtId="0" fontId="9" fillId="0" borderId="8" xfId="0" applyFont="1" applyBorder="1"/>
    <xf numFmtId="0" fontId="8" fillId="0" borderId="6" xfId="0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9" fillId="0" borderId="9" xfId="0" applyFont="1" applyBorder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9"/>
  <sheetViews>
    <sheetView topLeftCell="A52" workbookViewId="0">
      <selection activeCell="D77" sqref="D7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2" t="s">
        <v>57</v>
      </c>
      <c r="C1" s="62"/>
      <c r="D1" s="62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1" t="s">
        <v>4</v>
      </c>
      <c r="C3" s="61"/>
      <c r="D3" s="61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x14ac:dyDescent="0.25">
      <c r="A6" s="32">
        <v>1</v>
      </c>
      <c r="B6" s="32" t="s">
        <v>58</v>
      </c>
      <c r="C6" s="32">
        <v>918</v>
      </c>
      <c r="D6" s="33"/>
      <c r="E6" s="1"/>
      <c r="F6" s="1"/>
      <c r="G6" s="1"/>
      <c r="H6" s="1"/>
    </row>
    <row r="7" spans="1:8" ht="30" x14ac:dyDescent="0.25">
      <c r="A7" s="32">
        <v>2</v>
      </c>
      <c r="B7" s="32" t="s">
        <v>59</v>
      </c>
      <c r="C7" s="32">
        <f>918+918+459</f>
        <v>2295</v>
      </c>
      <c r="D7" s="33"/>
      <c r="E7" s="1"/>
      <c r="F7" s="1"/>
      <c r="G7" s="1"/>
      <c r="H7" s="1"/>
    </row>
    <row r="8" spans="1:8" ht="45" x14ac:dyDescent="0.25">
      <c r="A8" s="32">
        <v>3</v>
      </c>
      <c r="B8" s="32" t="s">
        <v>60</v>
      </c>
      <c r="C8" s="32">
        <v>1377</v>
      </c>
      <c r="D8" s="33"/>
      <c r="E8" s="1"/>
      <c r="F8" s="1"/>
      <c r="G8" s="1"/>
      <c r="H8" s="1"/>
    </row>
    <row r="9" spans="1:8" ht="30" x14ac:dyDescent="0.25">
      <c r="A9" s="32">
        <v>4</v>
      </c>
      <c r="B9" s="32" t="s">
        <v>61</v>
      </c>
      <c r="C9" s="32">
        <v>519</v>
      </c>
      <c r="D9" s="33"/>
      <c r="E9" s="1"/>
      <c r="F9" s="1"/>
      <c r="G9" s="1"/>
      <c r="H9" s="1"/>
    </row>
    <row r="10" spans="1:8" x14ac:dyDescent="0.25">
      <c r="A10" s="32">
        <v>5</v>
      </c>
      <c r="B10" s="32" t="s">
        <v>62</v>
      </c>
      <c r="C10" s="32">
        <v>918</v>
      </c>
      <c r="D10" s="33"/>
      <c r="E10" s="1"/>
      <c r="F10" s="1"/>
      <c r="G10" s="1"/>
      <c r="H10" s="1"/>
    </row>
    <row r="11" spans="1:8" ht="30" x14ac:dyDescent="0.25">
      <c r="A11" s="32">
        <v>6</v>
      </c>
      <c r="B11" s="32" t="s">
        <v>63</v>
      </c>
      <c r="C11" s="32">
        <v>2986</v>
      </c>
      <c r="D11" s="33"/>
      <c r="E11" s="1"/>
      <c r="F11" s="1"/>
      <c r="G11" s="1"/>
      <c r="H11" s="1"/>
    </row>
    <row r="12" spans="1:8" x14ac:dyDescent="0.25">
      <c r="A12" s="32"/>
      <c r="B12" s="33" t="s">
        <v>49</v>
      </c>
      <c r="C12" s="33">
        <f>SUM(C6:C11)</f>
        <v>9013</v>
      </c>
      <c r="D12" s="33">
        <f>C12</f>
        <v>9013</v>
      </c>
      <c r="E12" s="1"/>
      <c r="F12" s="1"/>
      <c r="G12" s="1"/>
      <c r="H12" s="1"/>
    </row>
    <row r="13" spans="1:8" x14ac:dyDescent="0.25">
      <c r="A13" s="32"/>
      <c r="B13" s="33" t="s">
        <v>7</v>
      </c>
      <c r="C13" s="32"/>
      <c r="D13" s="32"/>
      <c r="E13" s="1"/>
      <c r="F13" s="1"/>
    </row>
    <row r="14" spans="1:8" ht="30" x14ac:dyDescent="0.25">
      <c r="A14" s="32">
        <v>1</v>
      </c>
      <c r="B14" s="32" t="s">
        <v>71</v>
      </c>
      <c r="C14" s="32">
        <v>5508</v>
      </c>
      <c r="D14" s="33"/>
      <c r="E14" s="1"/>
      <c r="F14" s="1"/>
    </row>
    <row r="15" spans="1:8" ht="30" x14ac:dyDescent="0.25">
      <c r="A15" s="32">
        <v>2</v>
      </c>
      <c r="B15" s="32" t="s">
        <v>72</v>
      </c>
      <c r="C15" s="32">
        <v>3672</v>
      </c>
      <c r="D15" s="33"/>
      <c r="E15" s="1"/>
      <c r="F15" s="1"/>
    </row>
    <row r="16" spans="1:8" x14ac:dyDescent="0.25">
      <c r="A16" s="32">
        <v>3</v>
      </c>
      <c r="B16" s="32" t="s">
        <v>62</v>
      </c>
      <c r="C16" s="32">
        <v>948</v>
      </c>
      <c r="D16" s="33"/>
      <c r="E16" s="1"/>
      <c r="F16" s="1"/>
    </row>
    <row r="17" spans="1:6" s="5" customFormat="1" ht="30" x14ac:dyDescent="0.25">
      <c r="A17" s="32">
        <v>4</v>
      </c>
      <c r="B17" s="32" t="s">
        <v>73</v>
      </c>
      <c r="C17" s="32">
        <v>918</v>
      </c>
      <c r="D17" s="33"/>
      <c r="E17" s="4"/>
      <c r="F17" s="4"/>
    </row>
    <row r="18" spans="1:6" s="5" customFormat="1" x14ac:dyDescent="0.25">
      <c r="A18" s="32">
        <v>5</v>
      </c>
      <c r="B18" s="32" t="s">
        <v>74</v>
      </c>
      <c r="C18" s="32">
        <v>2754</v>
      </c>
      <c r="D18" s="33"/>
      <c r="E18" s="4"/>
      <c r="F18" s="4"/>
    </row>
    <row r="19" spans="1:6" x14ac:dyDescent="0.25">
      <c r="A19" s="32"/>
      <c r="B19" s="33" t="s">
        <v>75</v>
      </c>
      <c r="C19" s="33">
        <f>SUM(C14:C18)</f>
        <v>13800</v>
      </c>
      <c r="D19" s="33">
        <f>C19+D12</f>
        <v>22813</v>
      </c>
      <c r="E19" s="1"/>
      <c r="F19" s="1"/>
    </row>
    <row r="20" spans="1:6" x14ac:dyDescent="0.25">
      <c r="A20" s="34"/>
      <c r="B20" s="33" t="s">
        <v>3</v>
      </c>
      <c r="C20" s="34"/>
      <c r="D20" s="33"/>
      <c r="E20" s="1"/>
      <c r="F20" s="1"/>
    </row>
    <row r="21" spans="1:6" ht="30" x14ac:dyDescent="0.25">
      <c r="A21" s="32">
        <v>1</v>
      </c>
      <c r="B21" s="32" t="s">
        <v>59</v>
      </c>
      <c r="C21" s="32">
        <v>1377</v>
      </c>
      <c r="D21" s="33"/>
      <c r="E21" s="1"/>
      <c r="F21" s="1"/>
    </row>
    <row r="22" spans="1:6" ht="30" x14ac:dyDescent="0.25">
      <c r="A22" s="32">
        <v>2</v>
      </c>
      <c r="B22" s="32" t="s">
        <v>80</v>
      </c>
      <c r="C22" s="32">
        <v>4368.5</v>
      </c>
      <c r="D22" s="32"/>
      <c r="E22" s="1"/>
      <c r="F22" s="1"/>
    </row>
    <row r="23" spans="1:6" ht="30" x14ac:dyDescent="0.25">
      <c r="A23" s="32">
        <v>3</v>
      </c>
      <c r="B23" s="32" t="s">
        <v>81</v>
      </c>
      <c r="C23" s="32">
        <v>2297</v>
      </c>
      <c r="D23" s="33"/>
      <c r="E23" s="1"/>
      <c r="F23" s="1"/>
    </row>
    <row r="24" spans="1:6" s="5" customFormat="1" ht="30" x14ac:dyDescent="0.25">
      <c r="A24" s="32">
        <v>4</v>
      </c>
      <c r="B24" s="32" t="s">
        <v>82</v>
      </c>
      <c r="C24" s="32">
        <v>1836</v>
      </c>
      <c r="D24" s="33"/>
      <c r="E24" s="4"/>
      <c r="F24" s="4"/>
    </row>
    <row r="25" spans="1:6" s="5" customFormat="1" ht="30" x14ac:dyDescent="0.25">
      <c r="A25" s="32">
        <v>5</v>
      </c>
      <c r="B25" s="32" t="s">
        <v>83</v>
      </c>
      <c r="C25" s="32">
        <v>5472</v>
      </c>
      <c r="D25" s="33"/>
      <c r="E25" s="4"/>
      <c r="F25" s="4"/>
    </row>
    <row r="26" spans="1:6" x14ac:dyDescent="0.25">
      <c r="A26" s="32">
        <v>6</v>
      </c>
      <c r="B26" s="32" t="s">
        <v>84</v>
      </c>
      <c r="C26" s="32">
        <v>4819.5</v>
      </c>
      <c r="D26" s="33"/>
      <c r="E26" s="1"/>
      <c r="F26" s="1"/>
    </row>
    <row r="27" spans="1:6" x14ac:dyDescent="0.25">
      <c r="A27" s="32"/>
      <c r="B27" s="33" t="s">
        <v>85</v>
      </c>
      <c r="C27" s="33">
        <f>SUM(C21:C26)</f>
        <v>20170</v>
      </c>
      <c r="D27" s="33">
        <f>C27+D19</f>
        <v>42983</v>
      </c>
      <c r="E27" s="1"/>
      <c r="F27" s="1"/>
    </row>
    <row r="28" spans="1:6" x14ac:dyDescent="0.25">
      <c r="A28" s="32"/>
      <c r="B28" s="33" t="s">
        <v>9</v>
      </c>
      <c r="C28" s="33"/>
      <c r="D28" s="33"/>
      <c r="E28" s="1"/>
      <c r="F28" s="1"/>
    </row>
    <row r="29" spans="1:6" x14ac:dyDescent="0.25">
      <c r="A29" s="32">
        <v>1</v>
      </c>
      <c r="B29" s="32" t="s">
        <v>91</v>
      </c>
      <c r="C29" s="32">
        <v>307.52999999999997</v>
      </c>
      <c r="D29" s="33"/>
      <c r="E29" s="1"/>
      <c r="F29" s="1"/>
    </row>
    <row r="30" spans="1:6" ht="30" x14ac:dyDescent="0.25">
      <c r="A30" s="32">
        <v>2</v>
      </c>
      <c r="B30" s="35" t="s">
        <v>59</v>
      </c>
      <c r="C30" s="32">
        <f>459+1377</f>
        <v>1836</v>
      </c>
      <c r="D30" s="33"/>
      <c r="E30" s="1"/>
      <c r="F30" s="1"/>
    </row>
    <row r="31" spans="1:6" x14ac:dyDescent="0.25">
      <c r="A31" s="32">
        <v>3</v>
      </c>
      <c r="B31" s="32" t="s">
        <v>92</v>
      </c>
      <c r="C31" s="32">
        <v>3442.5</v>
      </c>
      <c r="D31" s="33"/>
      <c r="E31" s="1"/>
      <c r="F31" s="1"/>
    </row>
    <row r="32" spans="1:6" ht="30" x14ac:dyDescent="0.25">
      <c r="A32" s="32">
        <v>4</v>
      </c>
      <c r="B32" s="32" t="s">
        <v>93</v>
      </c>
      <c r="C32" s="32">
        <v>4819.5</v>
      </c>
      <c r="D32" s="32"/>
      <c r="E32" s="1"/>
      <c r="F32" s="1"/>
    </row>
    <row r="33" spans="1:6" s="5" customFormat="1" x14ac:dyDescent="0.25">
      <c r="A33" s="32"/>
      <c r="B33" s="33" t="s">
        <v>94</v>
      </c>
      <c r="C33" s="33">
        <f>SUM(C29:C32)</f>
        <v>10405.529999999999</v>
      </c>
      <c r="D33" s="33">
        <f>C33+D27</f>
        <v>53388.53</v>
      </c>
      <c r="E33" s="4"/>
      <c r="F33" s="4"/>
    </row>
    <row r="34" spans="1:6" x14ac:dyDescent="0.25">
      <c r="A34" s="32"/>
      <c r="B34" s="33" t="s">
        <v>10</v>
      </c>
      <c r="C34" s="32"/>
      <c r="D34" s="32"/>
      <c r="E34" s="1"/>
      <c r="F34" s="1"/>
    </row>
    <row r="35" spans="1:6" ht="30" x14ac:dyDescent="0.25">
      <c r="A35" s="32">
        <v>1</v>
      </c>
      <c r="B35" s="32" t="s">
        <v>59</v>
      </c>
      <c r="C35" s="32">
        <v>918</v>
      </c>
      <c r="D35" s="33"/>
      <c r="E35" s="1"/>
      <c r="F35" s="1"/>
    </row>
    <row r="36" spans="1:6" x14ac:dyDescent="0.25">
      <c r="A36" s="32">
        <v>2</v>
      </c>
      <c r="B36" s="32" t="s">
        <v>100</v>
      </c>
      <c r="C36" s="32">
        <v>1377</v>
      </c>
      <c r="D36" s="33"/>
      <c r="E36" s="1"/>
      <c r="F36" s="1"/>
    </row>
    <row r="37" spans="1:6" x14ac:dyDescent="0.25">
      <c r="A37" s="32">
        <v>3</v>
      </c>
      <c r="B37" s="32" t="s">
        <v>101</v>
      </c>
      <c r="C37" s="32">
        <v>2065.5</v>
      </c>
      <c r="D37" s="33"/>
      <c r="E37" s="1"/>
      <c r="F37" s="1"/>
    </row>
    <row r="38" spans="1:6" x14ac:dyDescent="0.25">
      <c r="A38" s="32">
        <v>4</v>
      </c>
      <c r="B38" s="32" t="s">
        <v>102</v>
      </c>
      <c r="C38" s="32">
        <v>1377</v>
      </c>
      <c r="D38" s="33"/>
      <c r="E38" s="1"/>
      <c r="F38" s="1"/>
    </row>
    <row r="39" spans="1:6" ht="30" x14ac:dyDescent="0.25">
      <c r="A39" s="32">
        <v>5</v>
      </c>
      <c r="B39" s="32" t="s">
        <v>103</v>
      </c>
      <c r="C39" s="32">
        <v>5736.5</v>
      </c>
      <c r="D39" s="36"/>
      <c r="E39" s="1"/>
      <c r="F39" s="1"/>
    </row>
    <row r="40" spans="1:6" x14ac:dyDescent="0.25">
      <c r="A40" s="10"/>
      <c r="B40" s="33" t="s">
        <v>104</v>
      </c>
      <c r="C40" s="33">
        <f>SUM(C35:C39)</f>
        <v>11474</v>
      </c>
      <c r="D40" s="14">
        <f>C40+D33</f>
        <v>64862.53</v>
      </c>
      <c r="E40" s="1"/>
      <c r="F40" s="1"/>
    </row>
    <row r="41" spans="1:6" x14ac:dyDescent="0.25">
      <c r="A41" s="10"/>
      <c r="B41" s="58" t="s">
        <v>11</v>
      </c>
      <c r="C41" s="32"/>
      <c r="D41" s="14"/>
      <c r="E41" s="1"/>
      <c r="F41" s="1"/>
    </row>
    <row r="42" spans="1:6" x14ac:dyDescent="0.25">
      <c r="A42" s="10">
        <v>1</v>
      </c>
      <c r="B42" s="57" t="s">
        <v>111</v>
      </c>
      <c r="C42" s="32">
        <v>1377</v>
      </c>
      <c r="D42" s="14"/>
      <c r="E42" s="1"/>
      <c r="F42" s="1"/>
    </row>
    <row r="43" spans="1:6" ht="30" x14ac:dyDescent="0.25">
      <c r="A43" s="32">
        <v>2</v>
      </c>
      <c r="B43" s="32" t="s">
        <v>112</v>
      </c>
      <c r="C43" s="32">
        <v>11016</v>
      </c>
      <c r="D43" s="33"/>
      <c r="E43" s="1"/>
      <c r="F43" s="1"/>
    </row>
    <row r="44" spans="1:6" ht="30" x14ac:dyDescent="0.25">
      <c r="A44" s="32">
        <v>3</v>
      </c>
      <c r="B44" s="35" t="s">
        <v>113</v>
      </c>
      <c r="C44" s="32">
        <v>3591</v>
      </c>
      <c r="D44" s="33"/>
      <c r="E44" s="1"/>
      <c r="F44" s="1"/>
    </row>
    <row r="45" spans="1:6" x14ac:dyDescent="0.25">
      <c r="A45" s="32">
        <v>4</v>
      </c>
      <c r="B45" s="32" t="s">
        <v>114</v>
      </c>
      <c r="C45" s="32">
        <v>2754</v>
      </c>
      <c r="D45" s="33"/>
      <c r="E45" s="1"/>
      <c r="F45" s="1"/>
    </row>
    <row r="46" spans="1:6" x14ac:dyDescent="0.25">
      <c r="A46" s="32"/>
      <c r="B46" s="33" t="s">
        <v>115</v>
      </c>
      <c r="C46" s="33">
        <f>SUM(C42:C45)</f>
        <v>18738</v>
      </c>
      <c r="D46" s="33">
        <f>C46+D40</f>
        <v>83600.53</v>
      </c>
      <c r="E46" s="1"/>
      <c r="F46" s="1"/>
    </row>
    <row r="47" spans="1:6" x14ac:dyDescent="0.25">
      <c r="A47" s="32"/>
      <c r="B47" s="33" t="s">
        <v>13</v>
      </c>
      <c r="C47" s="32"/>
      <c r="D47" s="32"/>
      <c r="E47" s="1"/>
      <c r="F47" s="1"/>
    </row>
    <row r="48" spans="1:6" ht="30" x14ac:dyDescent="0.25">
      <c r="A48" s="32">
        <v>1</v>
      </c>
      <c r="B48" s="32" t="s">
        <v>59</v>
      </c>
      <c r="C48" s="32">
        <f>2760+2070</f>
        <v>4830</v>
      </c>
      <c r="D48" s="33"/>
      <c r="E48" s="1"/>
      <c r="F48" s="1"/>
    </row>
    <row r="49" spans="1:6" x14ac:dyDescent="0.25">
      <c r="A49" s="32">
        <v>2</v>
      </c>
      <c r="B49" s="32" t="s">
        <v>130</v>
      </c>
      <c r="C49" s="32">
        <v>2760</v>
      </c>
      <c r="D49" s="32"/>
      <c r="E49" s="1"/>
      <c r="F49" s="1"/>
    </row>
    <row r="50" spans="1:6" ht="30" x14ac:dyDescent="0.25">
      <c r="A50" s="32">
        <v>3</v>
      </c>
      <c r="B50" s="32" t="s">
        <v>131</v>
      </c>
      <c r="C50" s="32">
        <v>3000</v>
      </c>
      <c r="D50" s="32"/>
      <c r="E50" s="1"/>
      <c r="F50" s="1"/>
    </row>
    <row r="51" spans="1:6" x14ac:dyDescent="0.25">
      <c r="A51" s="32"/>
      <c r="B51" s="33" t="s">
        <v>132</v>
      </c>
      <c r="C51" s="33">
        <f>SUM(C48:C50)</f>
        <v>10590</v>
      </c>
      <c r="D51" s="33">
        <f>C51+D46</f>
        <v>94190.53</v>
      </c>
      <c r="E51" s="1"/>
      <c r="F51" s="1"/>
    </row>
    <row r="52" spans="1:6" x14ac:dyDescent="0.25">
      <c r="A52" s="32"/>
      <c r="B52" s="54" t="s">
        <v>14</v>
      </c>
      <c r="C52" s="33"/>
      <c r="D52" s="33"/>
      <c r="E52" s="1"/>
      <c r="F52" s="1"/>
    </row>
    <row r="53" spans="1:6" x14ac:dyDescent="0.25">
      <c r="A53" s="32">
        <v>1</v>
      </c>
      <c r="B53" s="32" t="s">
        <v>137</v>
      </c>
      <c r="C53" s="32">
        <v>1699.4</v>
      </c>
      <c r="D53" s="33"/>
      <c r="E53" s="1"/>
      <c r="F53" s="1"/>
    </row>
    <row r="54" spans="1:6" x14ac:dyDescent="0.25">
      <c r="A54" s="32">
        <v>2</v>
      </c>
      <c r="B54" s="32" t="s">
        <v>50</v>
      </c>
      <c r="C54" s="32">
        <v>4140</v>
      </c>
      <c r="D54" s="32"/>
      <c r="E54" s="1"/>
      <c r="F54" s="1"/>
    </row>
    <row r="55" spans="1:6" x14ac:dyDescent="0.25">
      <c r="A55" s="32">
        <v>3</v>
      </c>
      <c r="B55" s="32" t="s">
        <v>138</v>
      </c>
      <c r="C55" s="32">
        <v>2070</v>
      </c>
      <c r="D55" s="33"/>
      <c r="E55" s="1"/>
      <c r="F55" s="1"/>
    </row>
    <row r="56" spans="1:6" ht="30" x14ac:dyDescent="0.25">
      <c r="A56" s="32">
        <v>4</v>
      </c>
      <c r="B56" s="32" t="s">
        <v>139</v>
      </c>
      <c r="C56" s="32">
        <v>33725</v>
      </c>
      <c r="D56" s="33"/>
      <c r="E56" s="1"/>
      <c r="F56" s="1"/>
    </row>
    <row r="57" spans="1:6" x14ac:dyDescent="0.25">
      <c r="A57" s="10"/>
      <c r="B57" s="33" t="s">
        <v>51</v>
      </c>
      <c r="C57" s="33">
        <f>SUM(C53:C56)</f>
        <v>41634.400000000001</v>
      </c>
      <c r="D57" s="3">
        <f>C57+D51</f>
        <v>135824.93</v>
      </c>
      <c r="E57" s="1"/>
      <c r="F57" s="1"/>
    </row>
    <row r="58" spans="1:6" x14ac:dyDescent="0.25">
      <c r="A58" s="10"/>
      <c r="B58" s="33" t="s">
        <v>15</v>
      </c>
      <c r="C58" s="33"/>
      <c r="D58" s="3"/>
      <c r="E58" s="1"/>
      <c r="F58" s="1"/>
    </row>
    <row r="59" spans="1:6" ht="15" customHeight="1" x14ac:dyDescent="0.25">
      <c r="A59" s="10">
        <v>1</v>
      </c>
      <c r="B59" s="32" t="s">
        <v>147</v>
      </c>
      <c r="C59" s="32">
        <v>1380</v>
      </c>
      <c r="D59" s="3"/>
      <c r="E59" s="1"/>
      <c r="F59" s="1"/>
    </row>
    <row r="60" spans="1:6" x14ac:dyDescent="0.25">
      <c r="A60" s="10">
        <v>2</v>
      </c>
      <c r="B60" s="32" t="s">
        <v>148</v>
      </c>
      <c r="C60" s="32">
        <v>2760</v>
      </c>
      <c r="D60" s="3"/>
      <c r="E60" s="1"/>
      <c r="F60" s="1"/>
    </row>
    <row r="61" spans="1:6" x14ac:dyDescent="0.25">
      <c r="A61" s="10"/>
      <c r="B61" s="3" t="s">
        <v>53</v>
      </c>
      <c r="C61" s="3">
        <f>SUM(C59:C60)</f>
        <v>4140</v>
      </c>
      <c r="D61" s="3">
        <f>C61+D57</f>
        <v>139964.93</v>
      </c>
      <c r="E61" s="1"/>
      <c r="F61" s="1"/>
    </row>
    <row r="62" spans="1:6" x14ac:dyDescent="0.25">
      <c r="A62" s="32"/>
      <c r="B62" s="33" t="s">
        <v>16</v>
      </c>
      <c r="C62" s="32"/>
      <c r="D62" s="12"/>
    </row>
    <row r="63" spans="1:6" x14ac:dyDescent="0.25">
      <c r="A63" s="32">
        <v>1</v>
      </c>
      <c r="B63" s="32" t="s">
        <v>54</v>
      </c>
      <c r="C63" s="32">
        <f>4510+2760</f>
        <v>7270</v>
      </c>
      <c r="D63" s="12"/>
    </row>
    <row r="64" spans="1:6" ht="15" customHeight="1" x14ac:dyDescent="0.25">
      <c r="A64" s="32">
        <v>2</v>
      </c>
      <c r="B64" s="32" t="s">
        <v>52</v>
      </c>
      <c r="C64" s="32">
        <v>5175</v>
      </c>
      <c r="D64" s="11"/>
    </row>
    <row r="65" spans="1:4" ht="30" x14ac:dyDescent="0.25">
      <c r="A65" s="32">
        <v>3</v>
      </c>
      <c r="B65" s="32" t="s">
        <v>152</v>
      </c>
      <c r="C65" s="32">
        <v>2760</v>
      </c>
      <c r="D65" s="11"/>
    </row>
    <row r="66" spans="1:4" x14ac:dyDescent="0.25">
      <c r="A66" s="32">
        <v>4</v>
      </c>
      <c r="B66" s="32" t="s">
        <v>153</v>
      </c>
      <c r="C66" s="32">
        <v>2760</v>
      </c>
      <c r="D66" s="12"/>
    </row>
    <row r="67" spans="1:4" ht="30" x14ac:dyDescent="0.25">
      <c r="A67" s="34">
        <v>5</v>
      </c>
      <c r="B67" s="32" t="s">
        <v>154</v>
      </c>
      <c r="C67" s="34">
        <v>4140</v>
      </c>
      <c r="D67" s="11"/>
    </row>
    <row r="68" spans="1:4" x14ac:dyDescent="0.25">
      <c r="A68" s="34"/>
      <c r="B68" s="33" t="s">
        <v>55</v>
      </c>
      <c r="C68" s="37">
        <f>SUM(C63:C67)</f>
        <v>22105</v>
      </c>
      <c r="D68" s="11">
        <f>C68+D61</f>
        <v>162069.93</v>
      </c>
    </row>
    <row r="69" spans="1:4" x14ac:dyDescent="0.25">
      <c r="A69" s="32"/>
      <c r="B69" s="33" t="s">
        <v>17</v>
      </c>
      <c r="C69" s="33"/>
      <c r="D69" s="11"/>
    </row>
    <row r="70" spans="1:4" ht="30" x14ac:dyDescent="0.25">
      <c r="A70" s="32">
        <v>1</v>
      </c>
      <c r="B70" s="32" t="s">
        <v>158</v>
      </c>
      <c r="C70" s="32">
        <v>1380</v>
      </c>
      <c r="D70" s="11"/>
    </row>
    <row r="71" spans="1:4" x14ac:dyDescent="0.25">
      <c r="A71" s="10">
        <v>2</v>
      </c>
      <c r="B71" s="32" t="s">
        <v>159</v>
      </c>
      <c r="C71" s="32">
        <v>2702.44</v>
      </c>
      <c r="D71" s="12"/>
    </row>
    <row r="72" spans="1:4" x14ac:dyDescent="0.25">
      <c r="A72" s="10">
        <v>3</v>
      </c>
      <c r="B72" s="32" t="s">
        <v>160</v>
      </c>
      <c r="C72" s="32">
        <v>1470</v>
      </c>
      <c r="D72" s="11"/>
    </row>
    <row r="73" spans="1:4" ht="30" x14ac:dyDescent="0.25">
      <c r="A73" s="12">
        <v>4</v>
      </c>
      <c r="B73" s="32" t="s">
        <v>161</v>
      </c>
      <c r="C73" s="34">
        <v>3000</v>
      </c>
      <c r="D73" s="11"/>
    </row>
    <row r="74" spans="1:4" ht="30" x14ac:dyDescent="0.25">
      <c r="A74" s="12">
        <v>5</v>
      </c>
      <c r="B74" s="32" t="s">
        <v>162</v>
      </c>
      <c r="C74" s="34">
        <f>3000+3000</f>
        <v>6000</v>
      </c>
      <c r="D74" s="12"/>
    </row>
    <row r="75" spans="1:4" ht="30" x14ac:dyDescent="0.25">
      <c r="A75" s="10">
        <v>6</v>
      </c>
      <c r="B75" s="32" t="s">
        <v>163</v>
      </c>
      <c r="C75" s="32">
        <v>1560</v>
      </c>
      <c r="D75" s="12"/>
    </row>
    <row r="76" spans="1:4" x14ac:dyDescent="0.25">
      <c r="A76" s="10"/>
      <c r="B76" s="33" t="s">
        <v>164</v>
      </c>
      <c r="C76" s="33">
        <f>SUM(C70:C75)</f>
        <v>16112.44</v>
      </c>
      <c r="D76" s="11">
        <f>C76+D68</f>
        <v>178182.37</v>
      </c>
    </row>
    <row r="77" spans="1:4" x14ac:dyDescent="0.25">
      <c r="A77" s="10"/>
      <c r="B77" s="33"/>
      <c r="C77" s="33"/>
      <c r="D77" s="11"/>
    </row>
    <row r="78" spans="1:4" x14ac:dyDescent="0.25">
      <c r="A78" s="10"/>
      <c r="B78" s="33"/>
      <c r="C78" s="33"/>
      <c r="D78" s="11"/>
    </row>
    <row r="79" spans="1:4" x14ac:dyDescent="0.25">
      <c r="A79" s="10"/>
      <c r="B79" s="32"/>
      <c r="C79" s="32"/>
      <c r="D79" s="11"/>
    </row>
    <row r="80" spans="1:4" x14ac:dyDescent="0.25">
      <c r="A80" s="10"/>
      <c r="B80" s="32"/>
      <c r="C80" s="32"/>
      <c r="D80" s="11"/>
    </row>
    <row r="81" spans="1:4" x14ac:dyDescent="0.25">
      <c r="A81" s="10"/>
      <c r="B81" s="32"/>
      <c r="C81" s="32"/>
      <c r="D81" s="11"/>
    </row>
    <row r="82" spans="1:4" x14ac:dyDescent="0.25">
      <c r="A82" s="10"/>
      <c r="B82" s="33"/>
      <c r="C82" s="33"/>
      <c r="D82" s="11"/>
    </row>
    <row r="83" spans="1:4" x14ac:dyDescent="0.25">
      <c r="A83" s="10"/>
      <c r="B83" s="33"/>
      <c r="C83" s="33"/>
      <c r="D83" s="11"/>
    </row>
    <row r="84" spans="1:4" x14ac:dyDescent="0.25">
      <c r="A84" s="10"/>
      <c r="B84" s="32"/>
      <c r="C84" s="32"/>
      <c r="D84" s="11"/>
    </row>
    <row r="85" spans="1:4" x14ac:dyDescent="0.25">
      <c r="A85" s="10"/>
      <c r="B85" s="32"/>
      <c r="C85" s="32"/>
      <c r="D85" s="11"/>
    </row>
    <row r="86" spans="1:4" x14ac:dyDescent="0.25">
      <c r="A86" s="10"/>
      <c r="B86" s="32"/>
      <c r="C86" s="32"/>
      <c r="D86" s="12"/>
    </row>
    <row r="87" spans="1:4" x14ac:dyDescent="0.25">
      <c r="A87" s="10"/>
      <c r="B87" s="32"/>
      <c r="C87" s="32"/>
      <c r="D87" s="12"/>
    </row>
    <row r="88" spans="1:4" x14ac:dyDescent="0.25">
      <c r="A88" s="10"/>
      <c r="B88" s="33"/>
      <c r="C88" s="33"/>
      <c r="D88" s="11"/>
    </row>
    <row r="89" spans="1:4" x14ac:dyDescent="0.25">
      <c r="A89" s="10"/>
      <c r="B89" s="33"/>
      <c r="C89" s="32"/>
      <c r="D89" s="12"/>
    </row>
    <row r="90" spans="1:4" x14ac:dyDescent="0.25">
      <c r="A90" s="10"/>
      <c r="B90" s="32"/>
      <c r="C90" s="32"/>
      <c r="D90" s="12"/>
    </row>
    <row r="91" spans="1:4" x14ac:dyDescent="0.25">
      <c r="A91" s="10"/>
      <c r="B91" s="32"/>
      <c r="C91" s="32"/>
      <c r="D91" s="12"/>
    </row>
    <row r="92" spans="1:4" x14ac:dyDescent="0.25">
      <c r="A92" s="10"/>
      <c r="B92" s="33"/>
      <c r="C92" s="33"/>
      <c r="D92" s="11"/>
    </row>
    <row r="93" spans="1:4" x14ac:dyDescent="0.25">
      <c r="A93" s="10"/>
      <c r="B93" s="32"/>
      <c r="C93" s="32"/>
      <c r="D93" s="12"/>
    </row>
    <row r="94" spans="1:4" x14ac:dyDescent="0.25">
      <c r="A94" s="10"/>
      <c r="B94" s="32"/>
      <c r="C94" s="32"/>
      <c r="D94" s="12"/>
    </row>
    <row r="95" spans="1:4" x14ac:dyDescent="0.25">
      <c r="A95" s="10"/>
      <c r="B95" s="32"/>
      <c r="C95" s="32"/>
      <c r="D95" s="12"/>
    </row>
    <row r="96" spans="1:4" x14ac:dyDescent="0.25">
      <c r="A96" s="10"/>
      <c r="B96" s="32"/>
      <c r="C96" s="32"/>
      <c r="D96" s="12"/>
    </row>
    <row r="97" spans="1:4" x14ac:dyDescent="0.25">
      <c r="A97" s="10"/>
      <c r="B97" s="32"/>
      <c r="C97" s="32"/>
      <c r="D97" s="12"/>
    </row>
    <row r="98" spans="1:4" x14ac:dyDescent="0.25">
      <c r="A98" s="10"/>
      <c r="B98" s="32"/>
      <c r="C98" s="32"/>
      <c r="D98" s="12"/>
    </row>
    <row r="99" spans="1:4" x14ac:dyDescent="0.25">
      <c r="B99" s="25"/>
      <c r="C99" s="13"/>
      <c r="D99" s="1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workbookViewId="0">
      <selection activeCell="D23" sqref="D23"/>
    </sheetView>
  </sheetViews>
  <sheetFormatPr defaultRowHeight="15" x14ac:dyDescent="0.25"/>
  <cols>
    <col min="1" max="1" width="4.28515625" customWidth="1"/>
    <col min="2" max="2" width="47.28515625" customWidth="1"/>
    <col min="3" max="3" width="10.140625" customWidth="1"/>
    <col min="4" max="4" width="13.7109375" customWidth="1"/>
  </cols>
  <sheetData>
    <row r="1" spans="1:8" ht="21" x14ac:dyDescent="0.35">
      <c r="A1" s="1"/>
      <c r="B1" s="62" t="s">
        <v>57</v>
      </c>
      <c r="C1" s="62"/>
      <c r="D1" s="62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1" t="s">
        <v>8</v>
      </c>
      <c r="C3" s="61"/>
      <c r="D3" s="6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7"/>
      <c r="B5" s="3" t="s">
        <v>2</v>
      </c>
      <c r="C5" s="7"/>
      <c r="D5" s="7"/>
      <c r="E5" s="1"/>
      <c r="F5" s="1"/>
      <c r="G5" s="1"/>
      <c r="H5" s="1"/>
    </row>
    <row r="6" spans="1:8" s="1" customFormat="1" x14ac:dyDescent="0.25">
      <c r="A6" s="32">
        <v>1</v>
      </c>
      <c r="B6" s="32" t="s">
        <v>64</v>
      </c>
      <c r="C6" s="32">
        <v>1377</v>
      </c>
      <c r="D6" s="33">
        <f>C6</f>
        <v>1377</v>
      </c>
    </row>
    <row r="7" spans="1:8" s="1" customFormat="1" x14ac:dyDescent="0.25">
      <c r="A7" s="32"/>
      <c r="B7" s="33" t="s">
        <v>7</v>
      </c>
      <c r="C7" s="32"/>
      <c r="D7" s="32"/>
    </row>
    <row r="8" spans="1:8" s="1" customFormat="1" x14ac:dyDescent="0.25">
      <c r="A8" s="32">
        <v>1</v>
      </c>
      <c r="B8" s="32" t="s">
        <v>77</v>
      </c>
      <c r="C8" s="32">
        <v>1836</v>
      </c>
      <c r="D8" s="33">
        <f>C8+D6</f>
        <v>3213</v>
      </c>
    </row>
    <row r="9" spans="1:8" s="4" customFormat="1" x14ac:dyDescent="0.25">
      <c r="A9" s="32"/>
      <c r="B9" s="33" t="s">
        <v>3</v>
      </c>
      <c r="C9" s="32"/>
      <c r="D9" s="33"/>
    </row>
    <row r="10" spans="1:8" s="4" customFormat="1" ht="30" x14ac:dyDescent="0.25">
      <c r="A10" s="32">
        <v>1</v>
      </c>
      <c r="B10" s="32" t="s">
        <v>86</v>
      </c>
      <c r="C10" s="32">
        <f>3672</f>
        <v>3672</v>
      </c>
      <c r="D10" s="33"/>
    </row>
    <row r="11" spans="1:8" s="1" customFormat="1" x14ac:dyDescent="0.25">
      <c r="A11" s="32">
        <v>2</v>
      </c>
      <c r="B11" s="32" t="s">
        <v>87</v>
      </c>
      <c r="C11" s="32">
        <f>3672+3672</f>
        <v>7344</v>
      </c>
      <c r="D11" s="33"/>
    </row>
    <row r="12" spans="1:8" s="1" customFormat="1" x14ac:dyDescent="0.25">
      <c r="A12" s="32"/>
      <c r="B12" s="33" t="s">
        <v>85</v>
      </c>
      <c r="C12" s="33">
        <f>SUM(C10:C11)</f>
        <v>11016</v>
      </c>
      <c r="D12" s="33">
        <f>C12+D8</f>
        <v>14229</v>
      </c>
    </row>
    <row r="13" spans="1:8" s="1" customFormat="1" x14ac:dyDescent="0.25">
      <c r="A13" s="32"/>
      <c r="B13" s="33" t="s">
        <v>11</v>
      </c>
      <c r="C13" s="33"/>
      <c r="D13" s="33"/>
    </row>
    <row r="14" spans="1:8" s="4" customFormat="1" ht="30" x14ac:dyDescent="0.25">
      <c r="A14" s="32">
        <v>1</v>
      </c>
      <c r="B14" s="32" t="s">
        <v>116</v>
      </c>
      <c r="C14" s="32">
        <v>1035.23</v>
      </c>
      <c r="D14" s="33">
        <f>C14+D12</f>
        <v>15264.23</v>
      </c>
    </row>
    <row r="15" spans="1:8" s="4" customFormat="1" x14ac:dyDescent="0.25">
      <c r="A15" s="32"/>
      <c r="B15" s="33" t="s">
        <v>14</v>
      </c>
      <c r="C15" s="32"/>
      <c r="D15" s="33"/>
    </row>
    <row r="16" spans="1:8" s="1" customFormat="1" x14ac:dyDescent="0.25">
      <c r="A16" s="32">
        <v>1</v>
      </c>
      <c r="B16" s="32" t="s">
        <v>140</v>
      </c>
      <c r="C16" s="33">
        <v>4620</v>
      </c>
      <c r="D16" s="33">
        <f>C16+D14</f>
        <v>19884.23</v>
      </c>
    </row>
    <row r="17" spans="1:4" s="1" customFormat="1" x14ac:dyDescent="0.25">
      <c r="A17" s="32"/>
      <c r="B17" s="33" t="s">
        <v>15</v>
      </c>
      <c r="C17" s="32"/>
      <c r="D17" s="33"/>
    </row>
    <row r="18" spans="1:4" s="1" customFormat="1" x14ac:dyDescent="0.25">
      <c r="A18" s="32">
        <v>1</v>
      </c>
      <c r="B18" s="32" t="s">
        <v>149</v>
      </c>
      <c r="C18" s="33">
        <v>2760</v>
      </c>
      <c r="D18" s="33">
        <f>C18+D16</f>
        <v>22644.23</v>
      </c>
    </row>
    <row r="19" spans="1:4" s="1" customFormat="1" x14ac:dyDescent="0.25">
      <c r="A19" s="32"/>
      <c r="B19" s="33" t="s">
        <v>17</v>
      </c>
      <c r="C19" s="32"/>
      <c r="D19" s="33"/>
    </row>
    <row r="20" spans="1:4" s="1" customFormat="1" ht="30" x14ac:dyDescent="0.25">
      <c r="A20" s="32">
        <v>1</v>
      </c>
      <c r="B20" s="32" t="s">
        <v>165</v>
      </c>
      <c r="C20" s="32">
        <v>2760</v>
      </c>
      <c r="D20" s="33"/>
    </row>
    <row r="21" spans="1:4" s="4" customFormat="1" x14ac:dyDescent="0.25">
      <c r="A21" s="32">
        <v>2</v>
      </c>
      <c r="B21" s="32" t="s">
        <v>166</v>
      </c>
      <c r="C21" s="32">
        <v>2973.6</v>
      </c>
      <c r="D21" s="33"/>
    </row>
    <row r="22" spans="1:4" s="1" customFormat="1" x14ac:dyDescent="0.25">
      <c r="A22" s="32"/>
      <c r="B22" s="33" t="s">
        <v>164</v>
      </c>
      <c r="C22" s="33">
        <f>SUM(C20:C21)</f>
        <v>5733.6</v>
      </c>
      <c r="D22" s="33">
        <f>C22+D18</f>
        <v>28377.83</v>
      </c>
    </row>
    <row r="23" spans="1:4" s="1" customFormat="1" x14ac:dyDescent="0.25">
      <c r="A23" s="32"/>
      <c r="B23" s="33"/>
      <c r="C23" s="32"/>
      <c r="D23" s="33"/>
    </row>
    <row r="24" spans="1:4" s="1" customFormat="1" x14ac:dyDescent="0.25">
      <c r="A24" s="32"/>
      <c r="B24" s="32"/>
      <c r="C24" s="32"/>
      <c r="D24" s="33"/>
    </row>
    <row r="25" spans="1:4" s="1" customFormat="1" x14ac:dyDescent="0.25">
      <c r="A25" s="32"/>
      <c r="B25" s="33"/>
      <c r="C25" s="32"/>
      <c r="D25" s="33"/>
    </row>
    <row r="26" spans="1:4" s="1" customFormat="1" x14ac:dyDescent="0.25">
      <c r="A26" s="32"/>
      <c r="B26" s="32"/>
      <c r="C26" s="32"/>
      <c r="D26" s="33"/>
    </row>
    <row r="27" spans="1:4" s="1" customFormat="1" x14ac:dyDescent="0.25">
      <c r="A27" s="32"/>
      <c r="B27" s="33"/>
      <c r="C27" s="33"/>
      <c r="D27" s="33"/>
    </row>
    <row r="28" spans="1:4" s="1" customFormat="1" x14ac:dyDescent="0.25">
      <c r="A28" s="32"/>
      <c r="B28" s="32"/>
      <c r="C28" s="33"/>
      <c r="D28" s="33"/>
    </row>
    <row r="29" spans="1:4" x14ac:dyDescent="0.25">
      <c r="A29" s="34"/>
      <c r="B29" s="33"/>
      <c r="C29" s="34"/>
      <c r="D29" s="37"/>
    </row>
    <row r="30" spans="1:4" x14ac:dyDescent="0.25">
      <c r="A30" s="34"/>
      <c r="B30" s="32"/>
      <c r="C30" s="34"/>
      <c r="D30" s="37"/>
    </row>
    <row r="31" spans="1:4" x14ac:dyDescent="0.25">
      <c r="A31" s="34"/>
      <c r="B31" s="32"/>
      <c r="C31" s="34"/>
      <c r="D31" s="37"/>
    </row>
    <row r="32" spans="1:4" x14ac:dyDescent="0.25">
      <c r="A32" s="34"/>
      <c r="B32" s="33"/>
      <c r="C32" s="37"/>
      <c r="D32" s="37"/>
    </row>
    <row r="33" spans="1:4" x14ac:dyDescent="0.25">
      <c r="A33" s="34"/>
      <c r="B33" s="33"/>
      <c r="C33" s="34"/>
      <c r="D33" s="37"/>
    </row>
    <row r="34" spans="1:4" x14ac:dyDescent="0.25">
      <c r="A34" s="34"/>
      <c r="B34" s="32"/>
      <c r="C34" s="34"/>
      <c r="D34" s="37"/>
    </row>
    <row r="35" spans="1:4" x14ac:dyDescent="0.25">
      <c r="A35" s="34"/>
      <c r="B35" s="32"/>
      <c r="C35" s="34"/>
      <c r="D35" s="37"/>
    </row>
    <row r="36" spans="1:4" x14ac:dyDescent="0.25">
      <c r="A36" s="34"/>
      <c r="B36" s="33"/>
      <c r="C36" s="37"/>
      <c r="D36" s="37"/>
    </row>
    <row r="37" spans="1:4" x14ac:dyDescent="0.25">
      <c r="A37" s="34"/>
      <c r="B37" s="33"/>
      <c r="C37" s="34"/>
      <c r="D37" s="37"/>
    </row>
    <row r="38" spans="1:4" x14ac:dyDescent="0.25">
      <c r="A38" s="34"/>
      <c r="B38" s="32"/>
      <c r="C38" s="34"/>
      <c r="D38" s="37"/>
    </row>
    <row r="39" spans="1:4" x14ac:dyDescent="0.25">
      <c r="A39" s="34"/>
      <c r="B39" s="32"/>
      <c r="C39" s="34"/>
      <c r="D39" s="37"/>
    </row>
    <row r="40" spans="1:4" x14ac:dyDescent="0.25">
      <c r="A40" s="34"/>
      <c r="B40" s="32"/>
      <c r="C40" s="34"/>
      <c r="D40" s="37"/>
    </row>
    <row r="41" spans="1:4" x14ac:dyDescent="0.25">
      <c r="A41" s="34"/>
      <c r="B41" s="33"/>
      <c r="C41" s="34"/>
      <c r="D41" s="37"/>
    </row>
    <row r="42" spans="1:4" x14ac:dyDescent="0.25">
      <c r="A42" s="34"/>
      <c r="B42" s="32"/>
      <c r="C42" s="34"/>
      <c r="D42" s="37"/>
    </row>
    <row r="43" spans="1:4" x14ac:dyDescent="0.25">
      <c r="A43" s="34"/>
      <c r="B43" s="32"/>
      <c r="C43" s="34"/>
      <c r="D43" s="37"/>
    </row>
    <row r="44" spans="1:4" x14ac:dyDescent="0.25">
      <c r="A44" s="34"/>
      <c r="B44" s="32"/>
      <c r="C44" s="34"/>
      <c r="D44" s="37"/>
    </row>
    <row r="45" spans="1:4" x14ac:dyDescent="0.25">
      <c r="A45" s="34"/>
      <c r="B45" s="33"/>
      <c r="C45" s="34"/>
      <c r="D45" s="37"/>
    </row>
    <row r="46" spans="1:4" x14ac:dyDescent="0.25">
      <c r="A46" s="34"/>
      <c r="B46" s="32"/>
      <c r="C46" s="34"/>
      <c r="D46" s="37"/>
    </row>
    <row r="47" spans="1:4" x14ac:dyDescent="0.25">
      <c r="A47" s="34"/>
      <c r="B47" s="32"/>
      <c r="C47" s="34"/>
      <c r="D47" s="37"/>
    </row>
    <row r="48" spans="1:4" x14ac:dyDescent="0.25">
      <c r="A48" s="34"/>
      <c r="B48" s="32"/>
      <c r="C48" s="34"/>
      <c r="D48" s="37"/>
    </row>
    <row r="49" spans="1:4" x14ac:dyDescent="0.25">
      <c r="A49" s="12"/>
      <c r="B49" s="10"/>
      <c r="C49" s="12"/>
      <c r="D49" s="12"/>
    </row>
    <row r="50" spans="1:4" x14ac:dyDescent="0.25">
      <c r="A50" s="12"/>
      <c r="B50" s="10"/>
      <c r="C50" s="12"/>
      <c r="D50" s="12"/>
    </row>
    <row r="51" spans="1:4" x14ac:dyDescent="0.25">
      <c r="A51" s="12"/>
      <c r="B51" s="3"/>
      <c r="C51" s="11"/>
      <c r="D51" s="1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4"/>
  <sheetViews>
    <sheetView topLeftCell="A28" workbookViewId="0">
      <selection activeCell="D51" sqref="D51"/>
    </sheetView>
  </sheetViews>
  <sheetFormatPr defaultRowHeight="15" x14ac:dyDescent="0.25"/>
  <cols>
    <col min="1" max="1" width="4.28515625" customWidth="1"/>
    <col min="2" max="2" width="46" customWidth="1"/>
    <col min="3" max="3" width="10.7109375" customWidth="1"/>
    <col min="4" max="4" width="9.5703125" bestFit="1" customWidth="1"/>
  </cols>
  <sheetData>
    <row r="1" spans="1:4" ht="15.75" x14ac:dyDescent="0.25">
      <c r="A1" s="1"/>
      <c r="B1" s="62" t="s">
        <v>57</v>
      </c>
      <c r="C1" s="62"/>
      <c r="D1" s="62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61" t="s">
        <v>32</v>
      </c>
      <c r="C3" s="61"/>
      <c r="D3" s="61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7"/>
      <c r="B5" s="3" t="s">
        <v>2</v>
      </c>
      <c r="C5" s="7"/>
      <c r="D5" s="7"/>
    </row>
    <row r="6" spans="1:4" x14ac:dyDescent="0.25">
      <c r="A6" s="32">
        <v>1</v>
      </c>
      <c r="B6" s="32" t="s">
        <v>65</v>
      </c>
      <c r="C6" s="32">
        <v>1543</v>
      </c>
      <c r="D6" s="32"/>
    </row>
    <row r="7" spans="1:4" ht="30" x14ac:dyDescent="0.25">
      <c r="A7" s="32">
        <v>2</v>
      </c>
      <c r="B7" s="32" t="s">
        <v>66</v>
      </c>
      <c r="C7" s="32">
        <v>789</v>
      </c>
      <c r="D7" s="33"/>
    </row>
    <row r="8" spans="1:4" x14ac:dyDescent="0.25">
      <c r="A8" s="32">
        <v>3</v>
      </c>
      <c r="B8" s="32" t="s">
        <v>67</v>
      </c>
      <c r="C8" s="32">
        <v>1421</v>
      </c>
      <c r="D8" s="33"/>
    </row>
    <row r="9" spans="1:4" x14ac:dyDescent="0.25">
      <c r="A9" s="32"/>
      <c r="B9" s="33" t="s">
        <v>49</v>
      </c>
      <c r="C9" s="33">
        <f>SUM(C6:C8)</f>
        <v>3753</v>
      </c>
      <c r="D9" s="33">
        <f>C9</f>
        <v>3753</v>
      </c>
    </row>
    <row r="10" spans="1:4" x14ac:dyDescent="0.25">
      <c r="A10" s="32"/>
      <c r="B10" s="33" t="s">
        <v>7</v>
      </c>
      <c r="C10" s="33"/>
      <c r="D10" s="33"/>
    </row>
    <row r="11" spans="1:4" ht="30" x14ac:dyDescent="0.25">
      <c r="A11" s="32">
        <v>1</v>
      </c>
      <c r="B11" s="32" t="s">
        <v>76</v>
      </c>
      <c r="C11" s="33">
        <v>988</v>
      </c>
      <c r="D11" s="33">
        <f>C11+D9</f>
        <v>4741</v>
      </c>
    </row>
    <row r="12" spans="1:4" x14ac:dyDescent="0.25">
      <c r="A12" s="32"/>
      <c r="B12" s="33" t="s">
        <v>3</v>
      </c>
      <c r="C12" s="32"/>
      <c r="D12" s="33"/>
    </row>
    <row r="13" spans="1:4" ht="30" x14ac:dyDescent="0.25">
      <c r="A13" s="32">
        <v>1</v>
      </c>
      <c r="B13" s="32" t="s">
        <v>88</v>
      </c>
      <c r="C13" s="32">
        <v>1882.2</v>
      </c>
      <c r="D13" s="38"/>
    </row>
    <row r="14" spans="1:4" x14ac:dyDescent="0.25">
      <c r="A14" s="32">
        <v>2</v>
      </c>
      <c r="B14" s="32" t="s">
        <v>89</v>
      </c>
      <c r="C14" s="32">
        <v>21661</v>
      </c>
      <c r="D14" s="32"/>
    </row>
    <row r="15" spans="1:4" x14ac:dyDescent="0.25">
      <c r="A15" s="32"/>
      <c r="B15" s="33" t="s">
        <v>85</v>
      </c>
      <c r="C15" s="33">
        <f>SUM(C13:C14)</f>
        <v>23543.200000000001</v>
      </c>
      <c r="D15" s="33">
        <f>C15+D11</f>
        <v>28284.2</v>
      </c>
    </row>
    <row r="16" spans="1:4" x14ac:dyDescent="0.25">
      <c r="A16" s="32"/>
      <c r="B16" s="33" t="s">
        <v>9</v>
      </c>
      <c r="C16" s="33"/>
      <c r="D16" s="38"/>
    </row>
    <row r="17" spans="1:4" ht="30" x14ac:dyDescent="0.25">
      <c r="A17" s="32">
        <v>1</v>
      </c>
      <c r="B17" s="32" t="s">
        <v>96</v>
      </c>
      <c r="C17" s="32">
        <f>1779+1836</f>
        <v>3615</v>
      </c>
      <c r="D17" s="33"/>
    </row>
    <row r="18" spans="1:4" x14ac:dyDescent="0.25">
      <c r="A18" s="32">
        <v>2</v>
      </c>
      <c r="B18" s="32" t="s">
        <v>95</v>
      </c>
      <c r="C18" s="32">
        <v>2754</v>
      </c>
      <c r="D18" s="33"/>
    </row>
    <row r="19" spans="1:4" x14ac:dyDescent="0.25">
      <c r="A19" s="32"/>
      <c r="B19" s="33" t="s">
        <v>94</v>
      </c>
      <c r="C19" s="33">
        <f>SUM(C17:C18)</f>
        <v>6369</v>
      </c>
      <c r="D19" s="33">
        <f>C19+D15</f>
        <v>34653.199999999997</v>
      </c>
    </row>
    <row r="20" spans="1:4" x14ac:dyDescent="0.25">
      <c r="A20" s="32"/>
      <c r="B20" s="33" t="s">
        <v>10</v>
      </c>
      <c r="C20" s="33"/>
      <c r="D20" s="38"/>
    </row>
    <row r="21" spans="1:4" ht="30" x14ac:dyDescent="0.25">
      <c r="A21" s="32">
        <v>1</v>
      </c>
      <c r="B21" s="32" t="s">
        <v>105</v>
      </c>
      <c r="C21" s="32">
        <v>3613.5</v>
      </c>
      <c r="D21" s="33"/>
    </row>
    <row r="22" spans="1:4" ht="30" x14ac:dyDescent="0.25">
      <c r="A22" s="32">
        <v>2</v>
      </c>
      <c r="B22" s="32" t="s">
        <v>106</v>
      </c>
      <c r="C22" s="32">
        <v>1899.3</v>
      </c>
      <c r="D22" s="38"/>
    </row>
    <row r="23" spans="1:4" x14ac:dyDescent="0.25">
      <c r="A23" s="32"/>
      <c r="B23" s="33" t="s">
        <v>104</v>
      </c>
      <c r="C23" s="33">
        <f>SUM(C21:C22)</f>
        <v>5512.8</v>
      </c>
      <c r="D23" s="33">
        <f>C23+D19</f>
        <v>40166</v>
      </c>
    </row>
    <row r="24" spans="1:4" x14ac:dyDescent="0.25">
      <c r="A24" s="34"/>
      <c r="B24" s="33" t="s">
        <v>11</v>
      </c>
      <c r="C24" s="34"/>
      <c r="D24" s="37"/>
    </row>
    <row r="25" spans="1:4" ht="30" x14ac:dyDescent="0.25">
      <c r="A25" s="34">
        <v>1</v>
      </c>
      <c r="B25" s="32" t="s">
        <v>117</v>
      </c>
      <c r="C25" s="34">
        <f>1845.3+1897</f>
        <v>3742.3</v>
      </c>
      <c r="D25" s="39">
        <f>C25+D23</f>
        <v>43908.3</v>
      </c>
    </row>
    <row r="26" spans="1:4" x14ac:dyDescent="0.25">
      <c r="A26" s="34"/>
      <c r="B26" s="33" t="s">
        <v>12</v>
      </c>
      <c r="C26" s="37"/>
      <c r="D26" s="52"/>
    </row>
    <row r="27" spans="1:4" ht="30" x14ac:dyDescent="0.25">
      <c r="A27" s="34">
        <v>1</v>
      </c>
      <c r="B27" s="32" t="s">
        <v>124</v>
      </c>
      <c r="C27" s="37">
        <v>13507.2</v>
      </c>
      <c r="D27" s="52">
        <f>C27+D25</f>
        <v>57415.5</v>
      </c>
    </row>
    <row r="28" spans="1:4" x14ac:dyDescent="0.25">
      <c r="A28" s="34"/>
      <c r="B28" s="33" t="s">
        <v>13</v>
      </c>
      <c r="C28" s="34"/>
      <c r="D28" s="11"/>
    </row>
    <row r="29" spans="1:4" ht="30" x14ac:dyDescent="0.25">
      <c r="A29" s="34">
        <v>1</v>
      </c>
      <c r="B29" s="32" t="s">
        <v>133</v>
      </c>
      <c r="C29" s="34">
        <f>2342.2+2178.6+2178.6+2686.6</f>
        <v>9386</v>
      </c>
      <c r="D29" s="11"/>
    </row>
    <row r="30" spans="1:4" ht="30" x14ac:dyDescent="0.25">
      <c r="A30" s="34">
        <v>2</v>
      </c>
      <c r="B30" s="32" t="s">
        <v>134</v>
      </c>
      <c r="C30" s="34">
        <v>2155</v>
      </c>
      <c r="D30" s="52"/>
    </row>
    <row r="31" spans="1:4" x14ac:dyDescent="0.25">
      <c r="A31" s="34"/>
      <c r="B31" s="33" t="s">
        <v>132</v>
      </c>
      <c r="C31" s="37">
        <f>SUM(C29:C30)</f>
        <v>11541</v>
      </c>
      <c r="D31" s="52">
        <f>C31+D27</f>
        <v>68956.5</v>
      </c>
    </row>
    <row r="32" spans="1:4" x14ac:dyDescent="0.25">
      <c r="A32" s="34"/>
      <c r="B32" s="33" t="s">
        <v>14</v>
      </c>
      <c r="C32" s="34"/>
      <c r="D32" s="52"/>
    </row>
    <row r="33" spans="1:4" ht="30" x14ac:dyDescent="0.25">
      <c r="A33" s="34">
        <v>1</v>
      </c>
      <c r="B33" s="32" t="s">
        <v>141</v>
      </c>
      <c r="C33" s="34">
        <v>4140</v>
      </c>
      <c r="D33" s="52"/>
    </row>
    <row r="34" spans="1:4" x14ac:dyDescent="0.25">
      <c r="A34" s="34">
        <v>2</v>
      </c>
      <c r="B34" s="32" t="s">
        <v>142</v>
      </c>
      <c r="C34" s="34">
        <v>31976</v>
      </c>
      <c r="D34" s="52"/>
    </row>
    <row r="35" spans="1:4" ht="30" x14ac:dyDescent="0.25">
      <c r="A35" s="34">
        <v>3</v>
      </c>
      <c r="B35" s="32" t="s">
        <v>143</v>
      </c>
      <c r="C35" s="34">
        <f>2548+2335.6+3376.6+3376.21</f>
        <v>11636.41</v>
      </c>
      <c r="D35" s="52"/>
    </row>
    <row r="36" spans="1:4" ht="30" x14ac:dyDescent="0.25">
      <c r="A36" s="34">
        <v>4</v>
      </c>
      <c r="B36" s="32" t="s">
        <v>144</v>
      </c>
      <c r="C36" s="34">
        <v>4282.2</v>
      </c>
      <c r="D36" s="52"/>
    </row>
    <row r="37" spans="1:4" x14ac:dyDescent="0.25">
      <c r="A37" s="34"/>
      <c r="B37" s="33" t="s">
        <v>51</v>
      </c>
      <c r="C37" s="37">
        <f>SUM(C33:C36)</f>
        <v>52034.61</v>
      </c>
      <c r="D37" s="52">
        <f>C37+D31</f>
        <v>120991.11</v>
      </c>
    </row>
    <row r="38" spans="1:4" x14ac:dyDescent="0.25">
      <c r="A38" s="34"/>
      <c r="B38" s="33" t="s">
        <v>15</v>
      </c>
      <c r="C38" s="37"/>
      <c r="D38" s="52"/>
    </row>
    <row r="39" spans="1:4" ht="30" x14ac:dyDescent="0.25">
      <c r="A39" s="34">
        <v>1</v>
      </c>
      <c r="B39" s="32" t="s">
        <v>150</v>
      </c>
      <c r="C39" s="34">
        <f>2133+1431</f>
        <v>3564</v>
      </c>
      <c r="D39" s="52"/>
    </row>
    <row r="40" spans="1:4" x14ac:dyDescent="0.25">
      <c r="A40" s="34">
        <v>2</v>
      </c>
      <c r="B40" s="32" t="s">
        <v>142</v>
      </c>
      <c r="C40" s="34">
        <v>4140</v>
      </c>
      <c r="D40" s="52"/>
    </row>
    <row r="41" spans="1:4" ht="30" x14ac:dyDescent="0.25">
      <c r="A41" s="34">
        <v>3</v>
      </c>
      <c r="B41" s="32" t="s">
        <v>151</v>
      </c>
      <c r="C41" s="34">
        <v>1380</v>
      </c>
      <c r="D41" s="52"/>
    </row>
    <row r="42" spans="1:4" x14ac:dyDescent="0.25">
      <c r="A42" s="34"/>
      <c r="B42" s="33" t="s">
        <v>53</v>
      </c>
      <c r="C42" s="37">
        <f>SUM(C39:C41)</f>
        <v>9084</v>
      </c>
      <c r="D42" s="52">
        <f>C42+D37</f>
        <v>130075.11</v>
      </c>
    </row>
    <row r="43" spans="1:4" x14ac:dyDescent="0.25">
      <c r="A43" s="34"/>
      <c r="B43" s="33" t="s">
        <v>16</v>
      </c>
      <c r="C43" s="37"/>
      <c r="D43" s="52"/>
    </row>
    <row r="44" spans="1:4" ht="30" x14ac:dyDescent="0.25">
      <c r="A44" s="34">
        <v>1</v>
      </c>
      <c r="B44" s="32" t="s">
        <v>155</v>
      </c>
      <c r="C44" s="34">
        <f>3324.6+2697.3+2816.4+3443.7</f>
        <v>12282</v>
      </c>
      <c r="D44" s="52"/>
    </row>
    <row r="45" spans="1:4" ht="30" x14ac:dyDescent="0.25">
      <c r="A45" s="34">
        <v>2</v>
      </c>
      <c r="B45" s="32" t="s">
        <v>156</v>
      </c>
      <c r="C45" s="34">
        <v>4400.74</v>
      </c>
      <c r="D45" s="52"/>
    </row>
    <row r="46" spans="1:4" x14ac:dyDescent="0.25">
      <c r="A46" s="34"/>
      <c r="B46" s="33" t="s">
        <v>55</v>
      </c>
      <c r="C46" s="37">
        <f>SUM(C44:C45)</f>
        <v>16682.739999999998</v>
      </c>
      <c r="D46" s="52">
        <f>C46+D42</f>
        <v>146757.85</v>
      </c>
    </row>
    <row r="47" spans="1:4" x14ac:dyDescent="0.25">
      <c r="A47" s="34"/>
      <c r="B47" s="33" t="s">
        <v>17</v>
      </c>
      <c r="C47" s="34"/>
      <c r="D47" s="52"/>
    </row>
    <row r="48" spans="1:4" ht="30" x14ac:dyDescent="0.25">
      <c r="A48" s="34">
        <v>1</v>
      </c>
      <c r="B48" s="32" t="s">
        <v>167</v>
      </c>
      <c r="C48" s="34">
        <f>2434.5+2183+2691.2+2130.5+2296+2873</f>
        <v>14608.2</v>
      </c>
      <c r="D48" s="52"/>
    </row>
    <row r="49" spans="1:4" x14ac:dyDescent="0.25">
      <c r="A49" s="34">
        <v>2</v>
      </c>
      <c r="B49" s="32" t="s">
        <v>168</v>
      </c>
      <c r="C49" s="34">
        <v>3003.5</v>
      </c>
      <c r="D49" s="52"/>
    </row>
    <row r="50" spans="1:4" x14ac:dyDescent="0.25">
      <c r="A50" s="34"/>
      <c r="B50" s="33" t="s">
        <v>164</v>
      </c>
      <c r="C50" s="37">
        <f>SUM(C48:C49)</f>
        <v>17611.7</v>
      </c>
      <c r="D50" s="52">
        <f>C50+D46</f>
        <v>164369.55000000002</v>
      </c>
    </row>
    <row r="51" spans="1:4" x14ac:dyDescent="0.25">
      <c r="A51" s="34"/>
      <c r="B51" s="33"/>
      <c r="C51" s="34"/>
      <c r="D51" s="52"/>
    </row>
    <row r="52" spans="1:4" x14ac:dyDescent="0.25">
      <c r="A52" s="34"/>
      <c r="B52" s="32"/>
      <c r="C52" s="34"/>
      <c r="D52" s="52"/>
    </row>
    <row r="53" spans="1:4" x14ac:dyDescent="0.25">
      <c r="A53" s="34"/>
      <c r="B53" s="32"/>
      <c r="C53" s="34"/>
      <c r="D53" s="52"/>
    </row>
    <row r="54" spans="1:4" x14ac:dyDescent="0.25">
      <c r="A54" s="34"/>
      <c r="B54" s="32"/>
      <c r="C54" s="34"/>
      <c r="D54" s="52"/>
    </row>
    <row r="55" spans="1:4" x14ac:dyDescent="0.25">
      <c r="A55" s="34"/>
      <c r="B55" s="33"/>
      <c r="C55" s="37"/>
      <c r="D55" s="52"/>
    </row>
    <row r="56" spans="1:4" x14ac:dyDescent="0.25">
      <c r="A56" s="10"/>
      <c r="B56" s="33"/>
      <c r="C56" s="32"/>
      <c r="D56" s="12"/>
    </row>
    <row r="57" spans="1:4" x14ac:dyDescent="0.25">
      <c r="A57" s="10"/>
      <c r="B57" s="32"/>
      <c r="C57" s="32"/>
      <c r="D57" s="12"/>
    </row>
    <row r="58" spans="1:4" x14ac:dyDescent="0.25">
      <c r="A58" s="10"/>
      <c r="B58" s="32"/>
      <c r="C58" s="32"/>
      <c r="D58" s="12"/>
    </row>
    <row r="59" spans="1:4" x14ac:dyDescent="0.25">
      <c r="A59" s="10"/>
      <c r="B59" s="32"/>
      <c r="C59" s="32"/>
      <c r="D59" s="12"/>
    </row>
    <row r="60" spans="1:4" x14ac:dyDescent="0.25">
      <c r="A60" s="10"/>
      <c r="B60" s="32"/>
      <c r="C60" s="32"/>
      <c r="D60" s="12"/>
    </row>
    <row r="61" spans="1:4" x14ac:dyDescent="0.25">
      <c r="A61" s="10"/>
      <c r="B61" s="33"/>
      <c r="C61" s="33"/>
      <c r="D61" s="11"/>
    </row>
    <row r="62" spans="1:4" x14ac:dyDescent="0.25">
      <c r="A62" s="34"/>
      <c r="B62" s="32"/>
      <c r="C62" s="34"/>
      <c r="D62" s="11"/>
    </row>
    <row r="63" spans="1:4" x14ac:dyDescent="0.25">
      <c r="A63" s="34"/>
      <c r="B63" s="33"/>
      <c r="C63" s="37"/>
      <c r="D63" s="52"/>
    </row>
    <row r="64" spans="1:4" x14ac:dyDescent="0.25">
      <c r="A64" s="34"/>
      <c r="B64" s="33"/>
      <c r="C64" s="37"/>
      <c r="D64" s="52"/>
    </row>
    <row r="65" spans="1:4" x14ac:dyDescent="0.25">
      <c r="A65" s="34"/>
      <c r="B65" s="32"/>
      <c r="C65" s="34"/>
      <c r="D65" s="52"/>
    </row>
    <row r="66" spans="1:4" x14ac:dyDescent="0.25">
      <c r="A66" s="34"/>
      <c r="B66" s="32"/>
      <c r="C66" s="34"/>
      <c r="D66" s="52"/>
    </row>
    <row r="67" spans="1:4" x14ac:dyDescent="0.25">
      <c r="A67" s="34"/>
      <c r="B67" s="33"/>
      <c r="C67" s="37"/>
      <c r="D67" s="52"/>
    </row>
    <row r="68" spans="1:4" x14ac:dyDescent="0.25">
      <c r="A68" s="34"/>
      <c r="B68" s="33"/>
      <c r="C68" s="37"/>
      <c r="D68" s="52"/>
    </row>
    <row r="69" spans="1:4" x14ac:dyDescent="0.25">
      <c r="A69" s="34"/>
      <c r="B69" s="33"/>
      <c r="C69" s="37"/>
      <c r="D69" s="52"/>
    </row>
    <row r="70" spans="1:4" x14ac:dyDescent="0.25">
      <c r="A70" s="34"/>
      <c r="B70" s="32"/>
      <c r="C70" s="34"/>
      <c r="D70" s="11"/>
    </row>
    <row r="71" spans="1:4" x14ac:dyDescent="0.25">
      <c r="A71" s="34"/>
      <c r="B71" s="32"/>
      <c r="C71" s="34"/>
      <c r="D71" s="52"/>
    </row>
    <row r="72" spans="1:4" x14ac:dyDescent="0.25">
      <c r="A72" s="34"/>
      <c r="B72" s="33"/>
      <c r="C72" s="37"/>
      <c r="D72" s="52"/>
    </row>
    <row r="73" spans="1:4" x14ac:dyDescent="0.25">
      <c r="A73" s="34"/>
      <c r="B73" s="32"/>
      <c r="C73" s="34"/>
      <c r="D73" s="52"/>
    </row>
    <row r="74" spans="1:4" x14ac:dyDescent="0.25">
      <c r="A74" s="12"/>
      <c r="B74" s="33"/>
      <c r="C74" s="37"/>
      <c r="D74" s="37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0"/>
  <sheetViews>
    <sheetView workbookViewId="0">
      <selection activeCell="B13" sqref="B13:C14"/>
    </sheetView>
  </sheetViews>
  <sheetFormatPr defaultRowHeight="15" x14ac:dyDescent="0.25"/>
  <cols>
    <col min="1" max="1" width="4" customWidth="1"/>
    <col min="2" max="2" width="48.28515625" customWidth="1"/>
    <col min="3" max="3" width="10.42578125" customWidth="1"/>
    <col min="4" max="4" width="13.140625" customWidth="1"/>
  </cols>
  <sheetData>
    <row r="1" spans="1:8" ht="21" x14ac:dyDescent="0.35">
      <c r="A1" s="1"/>
      <c r="B1" s="62" t="s">
        <v>57</v>
      </c>
      <c r="C1" s="62"/>
      <c r="D1" s="62"/>
      <c r="E1" s="6"/>
      <c r="F1" s="6"/>
      <c r="G1" s="6"/>
      <c r="H1" s="6"/>
    </row>
    <row r="2" spans="1:8" ht="21.6" customHeight="1" x14ac:dyDescent="0.25">
      <c r="A2" s="1"/>
      <c r="B2" s="63" t="s">
        <v>33</v>
      </c>
      <c r="C2" s="63"/>
      <c r="D2" s="63"/>
      <c r="E2" s="1"/>
      <c r="F2" s="1"/>
      <c r="G2" s="1"/>
      <c r="H2" s="1"/>
    </row>
    <row r="3" spans="1:8" ht="17.25" customHeight="1" x14ac:dyDescent="0.25">
      <c r="A3" s="1"/>
      <c r="B3" s="62" t="s">
        <v>5</v>
      </c>
      <c r="C3" s="62"/>
      <c r="D3" s="62"/>
      <c r="E3" s="1"/>
      <c r="F3" s="1"/>
      <c r="G3" s="1"/>
      <c r="H3" s="1"/>
    </row>
    <row r="4" spans="1:8" ht="30" x14ac:dyDescent="0.25">
      <c r="A4" s="7"/>
      <c r="B4" s="27" t="s">
        <v>0</v>
      </c>
      <c r="C4" s="10" t="s">
        <v>1</v>
      </c>
      <c r="D4" s="10" t="s">
        <v>28</v>
      </c>
      <c r="E4" s="1"/>
      <c r="F4" s="1"/>
      <c r="G4" s="1"/>
      <c r="H4" s="1"/>
    </row>
    <row r="5" spans="1:8" x14ac:dyDescent="0.25">
      <c r="A5" s="33"/>
      <c r="B5" s="33" t="s">
        <v>3</v>
      </c>
      <c r="C5" s="32"/>
      <c r="D5" s="33"/>
      <c r="E5" s="1"/>
      <c r="F5" s="1"/>
      <c r="G5" s="1"/>
      <c r="H5" s="1"/>
    </row>
    <row r="6" spans="1:8" x14ac:dyDescent="0.25">
      <c r="A6" s="32">
        <v>1</v>
      </c>
      <c r="B6" s="32" t="s">
        <v>90</v>
      </c>
      <c r="C6" s="40">
        <v>112634</v>
      </c>
      <c r="D6" s="33">
        <f>C6</f>
        <v>112634</v>
      </c>
    </row>
    <row r="7" spans="1:8" x14ac:dyDescent="0.25">
      <c r="A7" s="32"/>
      <c r="B7" s="33" t="s">
        <v>10</v>
      </c>
      <c r="C7" s="40"/>
      <c r="D7" s="33"/>
    </row>
    <row r="8" spans="1:8" x14ac:dyDescent="0.25">
      <c r="A8" s="34">
        <v>1</v>
      </c>
      <c r="B8" s="32" t="s">
        <v>108</v>
      </c>
      <c r="C8" s="53">
        <v>123957</v>
      </c>
      <c r="D8" s="37"/>
    </row>
    <row r="9" spans="1:8" x14ac:dyDescent="0.25">
      <c r="A9" s="34">
        <v>2</v>
      </c>
      <c r="B9" s="32" t="s">
        <v>109</v>
      </c>
      <c r="C9" s="41">
        <v>3672</v>
      </c>
      <c r="D9" s="42"/>
    </row>
    <row r="10" spans="1:8" x14ac:dyDescent="0.25">
      <c r="A10" s="34">
        <v>3</v>
      </c>
      <c r="B10" s="32" t="s">
        <v>110</v>
      </c>
      <c r="C10" s="41">
        <v>7200</v>
      </c>
      <c r="D10" s="42"/>
    </row>
    <row r="11" spans="1:8" x14ac:dyDescent="0.25">
      <c r="A11" s="43"/>
      <c r="B11" s="44" t="s">
        <v>104</v>
      </c>
      <c r="C11" s="37">
        <f>SUM(C8:C10)</f>
        <v>134829</v>
      </c>
      <c r="D11" s="37">
        <f>C11+D6</f>
        <v>247463</v>
      </c>
    </row>
    <row r="12" spans="1:8" x14ac:dyDescent="0.25">
      <c r="A12" s="45"/>
      <c r="B12" s="55" t="s">
        <v>11</v>
      </c>
      <c r="C12" s="47"/>
      <c r="D12" s="48"/>
    </row>
    <row r="13" spans="1:8" x14ac:dyDescent="0.25">
      <c r="A13" s="34">
        <v>1</v>
      </c>
      <c r="B13" s="46" t="s">
        <v>109</v>
      </c>
      <c r="C13" s="34">
        <v>918</v>
      </c>
      <c r="D13" s="37"/>
    </row>
    <row r="14" spans="1:8" x14ac:dyDescent="0.25">
      <c r="A14" s="34">
        <v>2</v>
      </c>
      <c r="B14" s="46" t="s">
        <v>122</v>
      </c>
      <c r="C14" s="34">
        <v>900</v>
      </c>
      <c r="D14" s="39"/>
    </row>
    <row r="15" spans="1:8" x14ac:dyDescent="0.25">
      <c r="A15" s="34"/>
      <c r="B15" s="33" t="s">
        <v>115</v>
      </c>
      <c r="C15" s="39">
        <f>SUM(C13:C14)</f>
        <v>1818</v>
      </c>
      <c r="D15" s="39">
        <f>C15+D11</f>
        <v>249281</v>
      </c>
    </row>
    <row r="16" spans="1:8" x14ac:dyDescent="0.25">
      <c r="A16" s="34"/>
      <c r="B16" s="34"/>
      <c r="C16" s="34"/>
      <c r="D16" s="34"/>
    </row>
    <row r="17" spans="1:4" x14ac:dyDescent="0.25">
      <c r="A17" s="34"/>
      <c r="B17" s="54"/>
      <c r="C17" s="34"/>
      <c r="D17" s="37"/>
    </row>
    <row r="18" spans="1:4" x14ac:dyDescent="0.25">
      <c r="A18" s="34"/>
      <c r="B18" s="54"/>
      <c r="C18" s="34"/>
      <c r="D18" s="37"/>
    </row>
    <row r="19" spans="1:4" x14ac:dyDescent="0.25">
      <c r="A19" s="34"/>
      <c r="B19" s="35"/>
      <c r="C19" s="51"/>
      <c r="D19" s="37"/>
    </row>
    <row r="20" spans="1:4" x14ac:dyDescent="0.25">
      <c r="A20" s="34"/>
      <c r="B20" s="35"/>
      <c r="C20" s="34"/>
      <c r="D20" s="34"/>
    </row>
    <row r="21" spans="1:4" x14ac:dyDescent="0.25">
      <c r="A21" s="34"/>
      <c r="B21" s="32"/>
      <c r="C21" s="34"/>
      <c r="D21" s="51"/>
    </row>
    <row r="22" spans="1:4" x14ac:dyDescent="0.25">
      <c r="A22" s="34"/>
      <c r="B22" s="32"/>
      <c r="C22" s="51"/>
      <c r="D22" s="34"/>
    </row>
    <row r="23" spans="1:4" x14ac:dyDescent="0.25">
      <c r="A23" s="34"/>
      <c r="B23" s="37"/>
      <c r="C23" s="39"/>
      <c r="D23" s="39"/>
    </row>
    <row r="24" spans="1:4" x14ac:dyDescent="0.25">
      <c r="A24" s="34"/>
      <c r="B24" s="37"/>
      <c r="C24" s="34"/>
      <c r="D24" s="34"/>
    </row>
    <row r="25" spans="1:4" ht="18.75" customHeight="1" x14ac:dyDescent="0.25">
      <c r="A25" s="34"/>
      <c r="B25" s="32"/>
      <c r="C25" s="34"/>
      <c r="D25" s="34"/>
    </row>
    <row r="26" spans="1:4" x14ac:dyDescent="0.25">
      <c r="A26" s="34"/>
      <c r="B26" s="32"/>
      <c r="C26" s="34"/>
      <c r="D26" s="37"/>
    </row>
    <row r="27" spans="1:4" x14ac:dyDescent="0.25">
      <c r="A27" s="34"/>
      <c r="B27" s="34"/>
      <c r="C27" s="34"/>
      <c r="D27" s="39"/>
    </row>
    <row r="28" spans="1:4" x14ac:dyDescent="0.25">
      <c r="A28" s="34"/>
      <c r="B28" s="37"/>
      <c r="C28" s="37"/>
      <c r="D28" s="39"/>
    </row>
    <row r="29" spans="1:4" x14ac:dyDescent="0.25">
      <c r="A29" s="34"/>
      <c r="B29" s="37"/>
      <c r="C29" s="37"/>
      <c r="D29" s="37"/>
    </row>
    <row r="30" spans="1:4" x14ac:dyDescent="0.25">
      <c r="A30" s="34"/>
      <c r="B30" s="34"/>
      <c r="C30" s="37"/>
      <c r="D30" s="39"/>
    </row>
    <row r="31" spans="1:4" x14ac:dyDescent="0.25">
      <c r="A31" s="34"/>
      <c r="B31" s="37"/>
      <c r="C31" s="37"/>
      <c r="D31" s="37"/>
    </row>
    <row r="32" spans="1:4" x14ac:dyDescent="0.25">
      <c r="A32" s="34"/>
      <c r="B32" s="32"/>
      <c r="C32" s="37"/>
      <c r="D32" s="39"/>
    </row>
    <row r="33" spans="1:4" x14ac:dyDescent="0.25">
      <c r="A33" s="34"/>
      <c r="B33" s="37"/>
      <c r="C33" s="37"/>
      <c r="D33" s="37"/>
    </row>
    <row r="34" spans="1:4" x14ac:dyDescent="0.25">
      <c r="A34" s="34"/>
      <c r="B34" s="32"/>
      <c r="C34" s="37"/>
      <c r="D34" s="39"/>
    </row>
    <row r="35" spans="1:4" x14ac:dyDescent="0.25">
      <c r="A35" s="34"/>
      <c r="B35" s="37"/>
      <c r="C35" s="37"/>
      <c r="D35" s="37"/>
    </row>
    <row r="36" spans="1:4" x14ac:dyDescent="0.25">
      <c r="A36" s="34"/>
      <c r="B36" s="37"/>
      <c r="C36" s="37"/>
      <c r="D36" s="37"/>
    </row>
    <row r="37" spans="1:4" x14ac:dyDescent="0.25">
      <c r="A37" s="34"/>
      <c r="B37" s="37"/>
      <c r="C37" s="37"/>
      <c r="D37" s="37"/>
    </row>
    <row r="38" spans="1:4" x14ac:dyDescent="0.25">
      <c r="A38" s="34"/>
      <c r="B38" s="37"/>
      <c r="C38" s="37"/>
      <c r="D38" s="37"/>
    </row>
    <row r="39" spans="1:4" x14ac:dyDescent="0.25">
      <c r="A39" s="34"/>
      <c r="B39" s="37"/>
      <c r="C39" s="37"/>
      <c r="D39" s="37"/>
    </row>
    <row r="40" spans="1:4" x14ac:dyDescent="0.25">
      <c r="A40" s="34"/>
      <c r="B40" s="37"/>
      <c r="C40" s="37"/>
      <c r="D40" s="37"/>
    </row>
    <row r="41" spans="1:4" x14ac:dyDescent="0.25">
      <c r="A41" s="34"/>
      <c r="B41" s="37"/>
      <c r="C41" s="37"/>
      <c r="D41" s="37"/>
    </row>
    <row r="42" spans="1:4" x14ac:dyDescent="0.25">
      <c r="A42" s="34"/>
      <c r="B42" s="37"/>
      <c r="C42" s="37"/>
      <c r="D42" s="37"/>
    </row>
    <row r="43" spans="1:4" x14ac:dyDescent="0.25">
      <c r="A43" s="34"/>
      <c r="B43" s="37"/>
      <c r="C43" s="37"/>
      <c r="D43" s="37"/>
    </row>
    <row r="44" spans="1:4" x14ac:dyDescent="0.25">
      <c r="A44" s="34"/>
      <c r="B44" s="34"/>
      <c r="C44" s="34"/>
      <c r="D44" s="37"/>
    </row>
    <row r="45" spans="1:4" x14ac:dyDescent="0.25">
      <c r="A45" s="34"/>
      <c r="B45" s="37"/>
      <c r="C45" s="34"/>
      <c r="D45" s="34"/>
    </row>
    <row r="46" spans="1:4" x14ac:dyDescent="0.25">
      <c r="A46" s="34"/>
      <c r="B46" s="34"/>
      <c r="C46" s="34"/>
      <c r="D46" s="37"/>
    </row>
    <row r="47" spans="1:4" x14ac:dyDescent="0.25">
      <c r="A47" s="34"/>
      <c r="B47" s="34"/>
      <c r="C47" s="34"/>
      <c r="D47" s="34"/>
    </row>
    <row r="48" spans="1:4" x14ac:dyDescent="0.25">
      <c r="A48" s="34"/>
      <c r="B48" s="37"/>
      <c r="C48" s="37"/>
      <c r="D48" s="37"/>
    </row>
    <row r="49" spans="1:4" x14ac:dyDescent="0.25">
      <c r="A49" s="49"/>
      <c r="B49" s="49"/>
      <c r="C49" s="49"/>
      <c r="D49" s="49"/>
    </row>
    <row r="50" spans="1:4" x14ac:dyDescent="0.25">
      <c r="A50" s="49"/>
      <c r="B50" s="49"/>
      <c r="C50" s="49"/>
      <c r="D50" s="4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D10" sqref="D10"/>
    </sheetView>
  </sheetViews>
  <sheetFormatPr defaultRowHeight="15" x14ac:dyDescent="0.25"/>
  <cols>
    <col min="1" max="1" width="5.140625" customWidth="1"/>
    <col min="2" max="2" width="45.28515625" customWidth="1"/>
    <col min="3" max="3" width="9.7109375" customWidth="1"/>
  </cols>
  <sheetData>
    <row r="1" spans="1:4" ht="15.75" x14ac:dyDescent="0.25">
      <c r="A1" s="1"/>
      <c r="B1" s="62" t="s">
        <v>57</v>
      </c>
      <c r="C1" s="62"/>
      <c r="D1" s="62"/>
    </row>
    <row r="2" spans="1:4" ht="15.75" x14ac:dyDescent="0.25">
      <c r="A2" s="1"/>
      <c r="B2" s="63" t="s">
        <v>33</v>
      </c>
      <c r="C2" s="63"/>
      <c r="D2" s="63"/>
    </row>
    <row r="3" spans="1:4" ht="15.75" x14ac:dyDescent="0.25">
      <c r="A3" s="1"/>
      <c r="B3" s="62" t="s">
        <v>36</v>
      </c>
      <c r="C3" s="62"/>
      <c r="D3" s="62"/>
    </row>
    <row r="4" spans="1:4" ht="26.25" x14ac:dyDescent="0.25">
      <c r="A4" s="7"/>
      <c r="B4" s="8" t="s">
        <v>0</v>
      </c>
      <c r="C4" s="7" t="s">
        <v>1</v>
      </c>
      <c r="D4" s="7" t="s">
        <v>28</v>
      </c>
    </row>
    <row r="5" spans="1:4" x14ac:dyDescent="0.25">
      <c r="A5" s="34"/>
      <c r="B5" s="33" t="s">
        <v>11</v>
      </c>
      <c r="C5" s="34"/>
      <c r="D5" s="34"/>
    </row>
    <row r="6" spans="1:4" ht="30" x14ac:dyDescent="0.25">
      <c r="A6" s="34">
        <v>1</v>
      </c>
      <c r="B6" s="32" t="s">
        <v>120</v>
      </c>
      <c r="C6" s="34">
        <v>3410.5</v>
      </c>
      <c r="D6" s="37"/>
    </row>
    <row r="7" spans="1:4" x14ac:dyDescent="0.25">
      <c r="A7" s="37">
        <v>2</v>
      </c>
      <c r="B7" s="34" t="s">
        <v>123</v>
      </c>
      <c r="C7" s="41">
        <v>3600</v>
      </c>
      <c r="D7" s="37"/>
    </row>
    <row r="8" spans="1:4" x14ac:dyDescent="0.25">
      <c r="A8" s="34"/>
      <c r="B8" s="33" t="s">
        <v>115</v>
      </c>
      <c r="C8" s="53">
        <f>SUM(C6:C7)</f>
        <v>7010.5</v>
      </c>
      <c r="D8" s="42">
        <f>C8</f>
        <v>7010.5</v>
      </c>
    </row>
    <row r="9" spans="1:4" x14ac:dyDescent="0.25">
      <c r="A9" s="43"/>
      <c r="B9" s="44" t="s">
        <v>16</v>
      </c>
      <c r="C9" s="37"/>
      <c r="D9" s="37"/>
    </row>
    <row r="10" spans="1:4" ht="30" x14ac:dyDescent="0.25">
      <c r="A10" s="45">
        <v>1</v>
      </c>
      <c r="B10" s="59" t="s">
        <v>157</v>
      </c>
      <c r="C10" s="56">
        <v>2700</v>
      </c>
      <c r="D10" s="60">
        <f>C10+D8</f>
        <v>9710.5</v>
      </c>
    </row>
    <row r="11" spans="1:4" x14ac:dyDescent="0.25">
      <c r="A11" s="34"/>
      <c r="B11" s="32"/>
      <c r="C11" s="34"/>
      <c r="D11" s="34"/>
    </row>
    <row r="12" spans="1:4" x14ac:dyDescent="0.25">
      <c r="A12" s="34"/>
      <c r="B12" s="34"/>
      <c r="C12" s="34"/>
      <c r="D12" s="34"/>
    </row>
    <row r="13" spans="1:4" x14ac:dyDescent="0.25">
      <c r="A13" s="34"/>
      <c r="B13" s="34"/>
      <c r="C13" s="34"/>
      <c r="D13" s="34"/>
    </row>
    <row r="14" spans="1:4" x14ac:dyDescent="0.25">
      <c r="A14" s="34"/>
      <c r="B14" s="37"/>
      <c r="C14" s="37"/>
      <c r="D14" s="37"/>
    </row>
    <row r="15" spans="1:4" x14ac:dyDescent="0.25">
      <c r="A15" s="34"/>
      <c r="B15" s="37"/>
      <c r="C15" s="34"/>
      <c r="D15" s="34"/>
    </row>
    <row r="16" spans="1:4" x14ac:dyDescent="0.25">
      <c r="A16" s="34"/>
      <c r="B16" s="35"/>
      <c r="C16" s="34"/>
      <c r="D16" s="34"/>
    </row>
    <row r="17" spans="1:4" x14ac:dyDescent="0.25">
      <c r="A17" s="34"/>
      <c r="B17" s="34"/>
      <c r="C17" s="34"/>
      <c r="D17" s="34"/>
    </row>
    <row r="18" spans="1:4" x14ac:dyDescent="0.25">
      <c r="A18" s="34"/>
      <c r="B18" s="37"/>
      <c r="C18" s="37"/>
      <c r="D18" s="37"/>
    </row>
    <row r="19" spans="1:4" x14ac:dyDescent="0.25">
      <c r="A19" s="34"/>
      <c r="B19" s="37"/>
      <c r="C19" s="34"/>
      <c r="D19" s="34"/>
    </row>
    <row r="20" spans="1:4" x14ac:dyDescent="0.25">
      <c r="A20" s="34"/>
      <c r="B20" s="32"/>
      <c r="C20" s="34"/>
      <c r="D20" s="34"/>
    </row>
    <row r="21" spans="1:4" x14ac:dyDescent="0.25">
      <c r="A21" s="34"/>
      <c r="B21" s="32"/>
      <c r="C21" s="34"/>
      <c r="D21" s="34"/>
    </row>
    <row r="22" spans="1:4" x14ac:dyDescent="0.25">
      <c r="A22" s="34"/>
      <c r="B22" s="37"/>
      <c r="C22" s="37"/>
      <c r="D22" s="37"/>
    </row>
    <row r="23" spans="1:4" x14ac:dyDescent="0.25">
      <c r="A23" s="34"/>
      <c r="B23" s="37"/>
      <c r="C23" s="34"/>
      <c r="D23" s="34"/>
    </row>
    <row r="24" spans="1:4" x14ac:dyDescent="0.25">
      <c r="A24" s="34"/>
      <c r="B24" s="32"/>
      <c r="C24" s="34"/>
      <c r="D24" s="34"/>
    </row>
    <row r="25" spans="1:4" x14ac:dyDescent="0.25">
      <c r="A25" s="34"/>
      <c r="B25" s="32"/>
      <c r="C25" s="34"/>
      <c r="D25" s="37"/>
    </row>
    <row r="26" spans="1:4" x14ac:dyDescent="0.25">
      <c r="A26" s="34"/>
      <c r="B26" s="37"/>
      <c r="C26" s="37"/>
      <c r="D26" s="37"/>
    </row>
    <row r="27" spans="1:4" x14ac:dyDescent="0.25">
      <c r="A27" s="34"/>
      <c r="B27" s="34"/>
      <c r="C27" s="34"/>
      <c r="D27" s="34"/>
    </row>
    <row r="28" spans="1:4" x14ac:dyDescent="0.25">
      <c r="A28" s="34"/>
      <c r="B28" s="37"/>
      <c r="C28" s="37"/>
      <c r="D28" s="37"/>
    </row>
    <row r="29" spans="1:4" x14ac:dyDescent="0.25">
      <c r="A29" s="34"/>
      <c r="B29" s="37"/>
      <c r="C29" s="34"/>
      <c r="D29" s="34"/>
    </row>
    <row r="30" spans="1:4" x14ac:dyDescent="0.25">
      <c r="A30" s="34"/>
      <c r="B30" s="34"/>
      <c r="C30" s="34"/>
      <c r="D30" s="34"/>
    </row>
    <row r="31" spans="1:4" x14ac:dyDescent="0.25">
      <c r="A31" s="34"/>
      <c r="B31" s="37"/>
      <c r="C31" s="37"/>
      <c r="D31" s="37"/>
    </row>
    <row r="32" spans="1:4" x14ac:dyDescent="0.25">
      <c r="A32" s="49"/>
      <c r="B32" s="49"/>
      <c r="C32" s="49"/>
      <c r="D32" s="4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8"/>
  <sheetViews>
    <sheetView tabSelected="1" topLeftCell="A7" workbookViewId="0">
      <selection activeCell="D36" sqref="D36"/>
    </sheetView>
  </sheetViews>
  <sheetFormatPr defaultRowHeight="15" x14ac:dyDescent="0.25"/>
  <cols>
    <col min="1" max="1" width="3.7109375" customWidth="1"/>
    <col min="2" max="2" width="49.42578125" customWidth="1"/>
    <col min="3" max="3" width="10.7109375" bestFit="1" customWidth="1"/>
    <col min="4" max="4" width="12.7109375" customWidth="1"/>
  </cols>
  <sheetData>
    <row r="1" spans="1:8" ht="21" x14ac:dyDescent="0.35">
      <c r="A1" s="1"/>
      <c r="B1" s="62" t="s">
        <v>68</v>
      </c>
      <c r="C1" s="62"/>
      <c r="D1" s="62"/>
      <c r="E1" s="6"/>
      <c r="F1" s="6"/>
      <c r="G1" s="6"/>
      <c r="H1" s="6"/>
    </row>
    <row r="2" spans="1:8" ht="15.75" x14ac:dyDescent="0.25">
      <c r="A2" s="1"/>
      <c r="B2" s="63" t="s">
        <v>33</v>
      </c>
      <c r="C2" s="63"/>
      <c r="D2" s="63"/>
      <c r="E2" s="1"/>
      <c r="F2" s="1"/>
      <c r="G2" s="1"/>
      <c r="H2" s="1"/>
    </row>
    <row r="3" spans="1:8" ht="15.75" x14ac:dyDescent="0.25">
      <c r="A3" s="1"/>
      <c r="B3" s="62" t="s">
        <v>6</v>
      </c>
      <c r="C3" s="62"/>
      <c r="D3" s="62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32"/>
      <c r="B5" s="33" t="s">
        <v>2</v>
      </c>
      <c r="C5" s="33"/>
      <c r="D5" s="32"/>
      <c r="E5" s="1"/>
      <c r="F5" s="1"/>
      <c r="G5" s="1"/>
      <c r="H5" s="1"/>
    </row>
    <row r="6" spans="1:8" s="1" customFormat="1" x14ac:dyDescent="0.25">
      <c r="A6" s="32">
        <v>1</v>
      </c>
      <c r="B6" s="50" t="s">
        <v>69</v>
      </c>
      <c r="C6" s="32">
        <v>10316.799999999999</v>
      </c>
      <c r="D6" s="33"/>
    </row>
    <row r="7" spans="1:8" s="1" customFormat="1" ht="30" x14ac:dyDescent="0.25">
      <c r="A7" s="34">
        <v>2</v>
      </c>
      <c r="B7" s="32" t="s">
        <v>70</v>
      </c>
      <c r="C7" s="34">
        <v>2295</v>
      </c>
      <c r="D7" s="33"/>
    </row>
    <row r="8" spans="1:8" s="1" customFormat="1" x14ac:dyDescent="0.25">
      <c r="A8" s="34"/>
      <c r="B8" s="33" t="s">
        <v>49</v>
      </c>
      <c r="C8" s="37">
        <f>SUM(C6:C7)</f>
        <v>12611.8</v>
      </c>
      <c r="D8" s="33">
        <f>C8</f>
        <v>12611.8</v>
      </c>
    </row>
    <row r="9" spans="1:8" s="5" customFormat="1" x14ac:dyDescent="0.25">
      <c r="A9" s="34"/>
      <c r="B9" s="33" t="s">
        <v>7</v>
      </c>
      <c r="C9" s="34"/>
      <c r="D9" s="37"/>
    </row>
    <row r="10" spans="1:8" x14ac:dyDescent="0.25">
      <c r="A10" s="34">
        <v>1</v>
      </c>
      <c r="B10" s="32" t="s">
        <v>78</v>
      </c>
      <c r="C10" s="34">
        <v>5109.5</v>
      </c>
      <c r="D10" s="37"/>
    </row>
    <row r="11" spans="1:8" x14ac:dyDescent="0.25">
      <c r="A11" s="34">
        <v>2</v>
      </c>
      <c r="B11" s="32" t="s">
        <v>79</v>
      </c>
      <c r="C11" s="34">
        <v>3613</v>
      </c>
      <c r="D11" s="34"/>
    </row>
    <row r="12" spans="1:8" s="5" customFormat="1" x14ac:dyDescent="0.25">
      <c r="A12" s="34"/>
      <c r="B12" s="33" t="s">
        <v>75</v>
      </c>
      <c r="C12" s="37">
        <f>SUM(C10:C11)</f>
        <v>8722.5</v>
      </c>
      <c r="D12" s="37">
        <f>C12+D8</f>
        <v>21334.3</v>
      </c>
    </row>
    <row r="13" spans="1:8" x14ac:dyDescent="0.25">
      <c r="A13" s="34"/>
      <c r="B13" s="33" t="s">
        <v>9</v>
      </c>
      <c r="C13" s="34"/>
      <c r="D13" s="37"/>
    </row>
    <row r="14" spans="1:8" ht="30" x14ac:dyDescent="0.25">
      <c r="A14" s="34">
        <v>1</v>
      </c>
      <c r="B14" s="32" t="s">
        <v>98</v>
      </c>
      <c r="C14" s="34">
        <v>37977.800000000003</v>
      </c>
      <c r="D14" s="37"/>
    </row>
    <row r="15" spans="1:8" ht="30" x14ac:dyDescent="0.25">
      <c r="A15" s="34">
        <v>2</v>
      </c>
      <c r="B15" s="32" t="s">
        <v>99</v>
      </c>
      <c r="C15" s="34">
        <v>12645</v>
      </c>
      <c r="D15" s="37"/>
    </row>
    <row r="16" spans="1:8" x14ac:dyDescent="0.25">
      <c r="A16" s="34"/>
      <c r="B16" s="33" t="s">
        <v>94</v>
      </c>
      <c r="C16" s="37">
        <f>SUM(C14:C15)</f>
        <v>50622.8</v>
      </c>
      <c r="D16" s="37">
        <f>C16+D12</f>
        <v>71957.100000000006</v>
      </c>
    </row>
    <row r="17" spans="1:4" x14ac:dyDescent="0.25">
      <c r="A17" s="34"/>
      <c r="B17" s="33" t="s">
        <v>10</v>
      </c>
      <c r="C17" s="37"/>
      <c r="D17" s="37"/>
    </row>
    <row r="18" spans="1:4" x14ac:dyDescent="0.25">
      <c r="A18" s="34">
        <v>1</v>
      </c>
      <c r="B18" s="32" t="s">
        <v>107</v>
      </c>
      <c r="C18" s="34">
        <v>27085.22</v>
      </c>
      <c r="D18" s="37">
        <f>C18+D16</f>
        <v>99042.32</v>
      </c>
    </row>
    <row r="19" spans="1:4" x14ac:dyDescent="0.25">
      <c r="A19" s="34"/>
      <c r="B19" s="33" t="s">
        <v>11</v>
      </c>
      <c r="C19" s="34"/>
      <c r="D19" s="34"/>
    </row>
    <row r="20" spans="1:4" ht="17.25" customHeight="1" x14ac:dyDescent="0.25">
      <c r="A20" s="34">
        <v>1</v>
      </c>
      <c r="B20" s="32" t="s">
        <v>121</v>
      </c>
      <c r="C20" s="34">
        <v>2754</v>
      </c>
      <c r="D20" s="37">
        <f>C20+D18</f>
        <v>101796.32</v>
      </c>
    </row>
    <row r="21" spans="1:4" x14ac:dyDescent="0.25">
      <c r="A21" s="34"/>
      <c r="B21" s="33" t="s">
        <v>12</v>
      </c>
      <c r="C21" s="37"/>
      <c r="D21" s="37"/>
    </row>
    <row r="22" spans="1:4" x14ac:dyDescent="0.25">
      <c r="A22" s="34">
        <v>1</v>
      </c>
      <c r="B22" s="32" t="s">
        <v>128</v>
      </c>
      <c r="C22" s="37">
        <v>53891.75</v>
      </c>
      <c r="D22" s="37">
        <f>C22+D20</f>
        <v>155688.07</v>
      </c>
    </row>
    <row r="23" spans="1:4" x14ac:dyDescent="0.25">
      <c r="A23" s="34"/>
      <c r="B23" s="33" t="s">
        <v>13</v>
      </c>
      <c r="C23" s="34"/>
      <c r="D23" s="37"/>
    </row>
    <row r="24" spans="1:4" x14ac:dyDescent="0.25">
      <c r="A24" s="34">
        <v>1</v>
      </c>
      <c r="B24" s="32" t="s">
        <v>135</v>
      </c>
      <c r="C24" s="34">
        <v>1746.96</v>
      </c>
      <c r="D24" s="37"/>
    </row>
    <row r="25" spans="1:4" x14ac:dyDescent="0.25">
      <c r="A25" s="34">
        <v>2</v>
      </c>
      <c r="B25" s="32" t="s">
        <v>136</v>
      </c>
      <c r="C25" s="34">
        <v>2837</v>
      </c>
      <c r="D25" s="37"/>
    </row>
    <row r="26" spans="1:4" x14ac:dyDescent="0.25">
      <c r="A26" s="34"/>
      <c r="B26" s="33" t="s">
        <v>132</v>
      </c>
      <c r="C26" s="37">
        <f>SUM(C24:C25)</f>
        <v>4583.96</v>
      </c>
      <c r="D26" s="37">
        <f>C26+D22</f>
        <v>160272.03</v>
      </c>
    </row>
    <row r="27" spans="1:4" x14ac:dyDescent="0.25">
      <c r="A27" s="34"/>
      <c r="B27" s="33" t="s">
        <v>14</v>
      </c>
      <c r="C27" s="34"/>
      <c r="D27" s="37"/>
    </row>
    <row r="28" spans="1:4" x14ac:dyDescent="0.25">
      <c r="A28" s="34">
        <v>1</v>
      </c>
      <c r="B28" s="32" t="s">
        <v>145</v>
      </c>
      <c r="C28" s="34">
        <v>6655.05</v>
      </c>
      <c r="D28" s="37"/>
    </row>
    <row r="29" spans="1:4" x14ac:dyDescent="0.25">
      <c r="A29" s="34">
        <v>2</v>
      </c>
      <c r="B29" s="32" t="s">
        <v>146</v>
      </c>
      <c r="C29" s="34">
        <v>18138.14</v>
      </c>
      <c r="D29" s="37"/>
    </row>
    <row r="30" spans="1:4" x14ac:dyDescent="0.25">
      <c r="A30" s="34"/>
      <c r="B30" s="33" t="s">
        <v>51</v>
      </c>
      <c r="C30" s="37">
        <f>SUM(C28:C29)</f>
        <v>24793.19</v>
      </c>
      <c r="D30" s="37">
        <f>C30+D26</f>
        <v>185065.22</v>
      </c>
    </row>
    <row r="31" spans="1:4" x14ac:dyDescent="0.25">
      <c r="A31" s="34"/>
      <c r="B31" s="33" t="s">
        <v>17</v>
      </c>
      <c r="C31" s="34"/>
      <c r="D31" s="34"/>
    </row>
    <row r="32" spans="1:4" x14ac:dyDescent="0.25">
      <c r="A32" s="34">
        <v>1</v>
      </c>
      <c r="B32" s="32" t="s">
        <v>169</v>
      </c>
      <c r="C32" s="34">
        <f>5520+4140</f>
        <v>9660</v>
      </c>
      <c r="D32" s="37"/>
    </row>
    <row r="33" spans="1:4" x14ac:dyDescent="0.25">
      <c r="A33" s="34">
        <v>2</v>
      </c>
      <c r="B33" s="32" t="s">
        <v>170</v>
      </c>
      <c r="C33" s="34">
        <v>5550</v>
      </c>
      <c r="D33" s="37"/>
    </row>
    <row r="34" spans="1:4" x14ac:dyDescent="0.25">
      <c r="A34" s="34">
        <v>3</v>
      </c>
      <c r="B34" s="32" t="s">
        <v>171</v>
      </c>
      <c r="C34" s="34">
        <v>6626.74</v>
      </c>
      <c r="D34" s="37"/>
    </row>
    <row r="35" spans="1:4" x14ac:dyDescent="0.25">
      <c r="A35" s="34"/>
      <c r="B35" s="33" t="s">
        <v>164</v>
      </c>
      <c r="C35" s="39">
        <f>SUM(C32:C34)</f>
        <v>21836.739999999998</v>
      </c>
      <c r="D35" s="39">
        <f>C35+D30</f>
        <v>206901.96</v>
      </c>
    </row>
    <row r="36" spans="1:4" x14ac:dyDescent="0.25">
      <c r="A36" s="34"/>
      <c r="B36" s="33"/>
      <c r="C36" s="39"/>
      <c r="D36" s="39"/>
    </row>
    <row r="37" spans="1:4" x14ac:dyDescent="0.25">
      <c r="A37" s="34"/>
      <c r="B37" s="32"/>
      <c r="C37" s="51"/>
      <c r="D37" s="39"/>
    </row>
    <row r="38" spans="1:4" x14ac:dyDescent="0.25">
      <c r="A38" s="34"/>
      <c r="B38" s="32"/>
      <c r="C38" s="51"/>
      <c r="D38" s="39"/>
    </row>
    <row r="39" spans="1:4" x14ac:dyDescent="0.25">
      <c r="A39" s="34"/>
      <c r="B39" s="32"/>
      <c r="C39" s="51"/>
      <c r="D39" s="39"/>
    </row>
    <row r="40" spans="1:4" x14ac:dyDescent="0.25">
      <c r="A40" s="34"/>
      <c r="B40" s="32"/>
      <c r="C40" s="39"/>
      <c r="D40" s="39"/>
    </row>
    <row r="41" spans="1:4" x14ac:dyDescent="0.25">
      <c r="A41" s="34"/>
      <c r="B41" s="33"/>
      <c r="C41" s="39"/>
      <c r="D41" s="39"/>
    </row>
    <row r="42" spans="1:4" x14ac:dyDescent="0.25">
      <c r="A42" s="34"/>
      <c r="B42" s="32"/>
      <c r="C42" s="39"/>
      <c r="D42" s="39"/>
    </row>
    <row r="43" spans="1:4" x14ac:dyDescent="0.25">
      <c r="A43" s="34"/>
      <c r="B43" s="32"/>
      <c r="C43" s="39"/>
      <c r="D43" s="39"/>
    </row>
    <row r="44" spans="1:4" x14ac:dyDescent="0.25">
      <c r="A44" s="34"/>
      <c r="B44" s="32"/>
      <c r="C44" s="37"/>
      <c r="D44" s="37"/>
    </row>
    <row r="45" spans="1:4" x14ac:dyDescent="0.25">
      <c r="A45" s="34"/>
      <c r="B45" s="32"/>
      <c r="C45" s="37"/>
      <c r="D45" s="37"/>
    </row>
    <row r="46" spans="1:4" x14ac:dyDescent="0.25">
      <c r="A46" s="34"/>
      <c r="B46" s="32"/>
      <c r="C46" s="37"/>
      <c r="D46" s="37"/>
    </row>
    <row r="47" spans="1:4" x14ac:dyDescent="0.25">
      <c r="A47" s="34"/>
      <c r="B47" s="32"/>
      <c r="C47" s="34"/>
      <c r="D47" s="34"/>
    </row>
    <row r="48" spans="1:4" x14ac:dyDescent="0.25">
      <c r="A48" s="34"/>
      <c r="B48" s="33"/>
      <c r="C48" s="37"/>
      <c r="D48" s="37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topLeftCell="A3" zoomScale="62" zoomScaleSheetLayoutView="62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6" customWidth="1"/>
    <col min="3" max="3" width="15.425781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1" width="15.140625" customWidth="1"/>
    <col min="12" max="13" width="15.28515625" customWidth="1"/>
    <col min="14" max="14" width="19.28515625" customWidth="1"/>
  </cols>
  <sheetData>
    <row r="1" spans="1:14" ht="15.75" x14ac:dyDescent="0.25">
      <c r="A1" s="64" t="s">
        <v>56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15.75" x14ac:dyDescent="0.25">
      <c r="A2" s="2" t="s">
        <v>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9" customFormat="1" ht="20.25" customHeight="1" x14ac:dyDescent="0.25">
      <c r="A3" s="8"/>
      <c r="B3" s="20" t="s">
        <v>2</v>
      </c>
      <c r="C3" s="20" t="s">
        <v>7</v>
      </c>
      <c r="D3" s="20" t="s">
        <v>3</v>
      </c>
      <c r="E3" s="20" t="s">
        <v>9</v>
      </c>
      <c r="F3" s="20" t="s">
        <v>10</v>
      </c>
      <c r="G3" s="20" t="s">
        <v>11</v>
      </c>
      <c r="H3" s="20" t="s">
        <v>12</v>
      </c>
      <c r="I3" s="20" t="s">
        <v>13</v>
      </c>
      <c r="J3" s="20" t="s">
        <v>14</v>
      </c>
      <c r="K3" s="20" t="s">
        <v>15</v>
      </c>
      <c r="L3" s="20" t="s">
        <v>16</v>
      </c>
      <c r="M3" s="20" t="s">
        <v>17</v>
      </c>
      <c r="N3" s="16" t="s">
        <v>18</v>
      </c>
    </row>
    <row r="4" spans="1:14" ht="39.75" customHeight="1" x14ac:dyDescent="0.35">
      <c r="A4" s="21" t="s">
        <v>30</v>
      </c>
      <c r="B4" s="17">
        <f>B5+B6+B8</f>
        <v>91985.03</v>
      </c>
      <c r="C4" s="17">
        <f t="shared" ref="C4:N4" si="0">C5+C6+C8</f>
        <v>91985.03</v>
      </c>
      <c r="D4" s="17">
        <f t="shared" si="0"/>
        <v>91985.03</v>
      </c>
      <c r="E4" s="17">
        <f>E5+E6+E7+E8</f>
        <v>91985.03</v>
      </c>
      <c r="F4" s="17">
        <f t="shared" si="0"/>
        <v>91985.03</v>
      </c>
      <c r="G4" s="17">
        <f t="shared" si="0"/>
        <v>91985.03</v>
      </c>
      <c r="H4" s="17">
        <f t="shared" si="0"/>
        <v>91985.03</v>
      </c>
      <c r="I4" s="17">
        <f t="shared" si="0"/>
        <v>91985.03</v>
      </c>
      <c r="J4" s="17">
        <f t="shared" si="0"/>
        <v>91985.03</v>
      </c>
      <c r="K4" s="17">
        <f t="shared" si="0"/>
        <v>91985.03</v>
      </c>
      <c r="L4" s="17">
        <f t="shared" si="0"/>
        <v>91985.03</v>
      </c>
      <c r="M4" s="17">
        <f t="shared" si="0"/>
        <v>91985.03</v>
      </c>
      <c r="N4" s="17">
        <f t="shared" si="0"/>
        <v>1103820.3599999999</v>
      </c>
    </row>
    <row r="5" spans="1:14" ht="39" customHeight="1" x14ac:dyDescent="0.35">
      <c r="A5" s="21" t="s">
        <v>19</v>
      </c>
      <c r="B5" s="18">
        <v>47756.43</v>
      </c>
      <c r="C5" s="31">
        <v>47756.43</v>
      </c>
      <c r="D5" s="18">
        <v>47756.43</v>
      </c>
      <c r="E5" s="18">
        <v>47756.43</v>
      </c>
      <c r="F5" s="18">
        <v>47756.43</v>
      </c>
      <c r="G5" s="18">
        <v>47756.43</v>
      </c>
      <c r="H5" s="18">
        <v>47756.43</v>
      </c>
      <c r="I5" s="18">
        <v>47756.43</v>
      </c>
      <c r="J5" s="18">
        <v>47756.43</v>
      </c>
      <c r="K5" s="18">
        <v>47756.43</v>
      </c>
      <c r="L5" s="18">
        <v>47756.43</v>
      </c>
      <c r="M5" s="18">
        <v>47756.43</v>
      </c>
      <c r="N5" s="18">
        <f t="shared" ref="N5:N23" si="1">SUM(B5:M5)</f>
        <v>573077.16</v>
      </c>
    </row>
    <row r="6" spans="1:14" ht="44.25" customHeight="1" x14ac:dyDescent="0.35">
      <c r="A6" s="21" t="s">
        <v>39</v>
      </c>
      <c r="B6" s="18">
        <v>44228.6</v>
      </c>
      <c r="C6" s="31">
        <v>44228.6</v>
      </c>
      <c r="D6" s="18">
        <v>44228.6</v>
      </c>
      <c r="E6" s="18">
        <v>44228.6</v>
      </c>
      <c r="F6" s="18">
        <v>44228.6</v>
      </c>
      <c r="G6" s="18">
        <v>44228.6</v>
      </c>
      <c r="H6" s="18">
        <v>44228.6</v>
      </c>
      <c r="I6" s="18">
        <v>44228.6</v>
      </c>
      <c r="J6" s="18">
        <v>44228.6</v>
      </c>
      <c r="K6" s="18">
        <v>44228.6</v>
      </c>
      <c r="L6" s="18">
        <v>44228.6</v>
      </c>
      <c r="M6" s="18">
        <v>44228.6</v>
      </c>
      <c r="N6" s="18">
        <f>SUM(B6:M6)</f>
        <v>530743.19999999984</v>
      </c>
    </row>
    <row r="7" spans="1:14" ht="44.25" customHeight="1" x14ac:dyDescent="0.35">
      <c r="A7" s="21" t="s">
        <v>48</v>
      </c>
      <c r="B7" s="18"/>
      <c r="C7" s="31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 ht="44.25" customHeight="1" x14ac:dyDescent="0.35">
      <c r="A8" s="21" t="s">
        <v>35</v>
      </c>
      <c r="B8" s="18"/>
      <c r="C8" s="31"/>
      <c r="D8" s="18"/>
      <c r="E8" s="18"/>
      <c r="F8" s="18"/>
      <c r="G8" s="18"/>
      <c r="H8" s="18"/>
      <c r="I8" s="18"/>
      <c r="J8" s="18"/>
      <c r="K8" s="18"/>
      <c r="L8" s="18"/>
      <c r="M8" s="18"/>
      <c r="N8" s="18">
        <f>SUM(B8:M8)</f>
        <v>0</v>
      </c>
    </row>
    <row r="9" spans="1:14" ht="36" customHeight="1" x14ac:dyDescent="0.35">
      <c r="A9" s="22" t="s">
        <v>20</v>
      </c>
      <c r="B9" s="17">
        <f>B10+B11+B12+B13</f>
        <v>17895.599999999999</v>
      </c>
      <c r="C9" s="29">
        <f>C10+C11+C12+C13</f>
        <v>19996.59</v>
      </c>
      <c r="D9" s="17">
        <f t="shared" ref="D9:M9" si="2">D10+D11+D12+D13</f>
        <v>58398.68</v>
      </c>
      <c r="E9" s="17">
        <f t="shared" si="2"/>
        <v>21334.66</v>
      </c>
      <c r="F9" s="17">
        <f t="shared" si="2"/>
        <v>19361.87</v>
      </c>
      <c r="G9" s="29">
        <f>G10+G11+G12+G13</f>
        <v>27873.769999999997</v>
      </c>
      <c r="H9" s="17">
        <f t="shared" si="2"/>
        <v>17271.68</v>
      </c>
      <c r="I9" s="17">
        <f t="shared" si="2"/>
        <v>27273.02</v>
      </c>
      <c r="J9" s="29">
        <f>J10+J11+J12+J13</f>
        <v>102457.25000000001</v>
      </c>
      <c r="K9" s="17">
        <f t="shared" si="2"/>
        <v>18359.07</v>
      </c>
      <c r="L9" s="17">
        <f t="shared" si="2"/>
        <v>42362.210000000006</v>
      </c>
      <c r="M9" s="17">
        <f t="shared" si="2"/>
        <v>42034.69</v>
      </c>
      <c r="N9" s="17">
        <f t="shared" si="1"/>
        <v>414619.09</v>
      </c>
    </row>
    <row r="10" spans="1:14" ht="40.5" customHeight="1" x14ac:dyDescent="0.35">
      <c r="A10" s="21" t="s">
        <v>21</v>
      </c>
      <c r="B10" s="18">
        <v>9013</v>
      </c>
      <c r="C10" s="31">
        <v>13800</v>
      </c>
      <c r="D10" s="18">
        <v>20170</v>
      </c>
      <c r="E10" s="18">
        <v>10405.530000000001</v>
      </c>
      <c r="F10" s="18">
        <v>11474</v>
      </c>
      <c r="G10" s="18">
        <v>18738</v>
      </c>
      <c r="H10" s="18"/>
      <c r="I10" s="18">
        <v>10590</v>
      </c>
      <c r="J10" s="18">
        <v>41634.400000000001</v>
      </c>
      <c r="K10" s="18">
        <v>4140</v>
      </c>
      <c r="L10" s="18">
        <v>22105</v>
      </c>
      <c r="M10" s="18">
        <v>16112.44</v>
      </c>
      <c r="N10" s="18">
        <f t="shared" si="1"/>
        <v>178182.37</v>
      </c>
    </row>
    <row r="11" spans="1:14" ht="45.75" customHeight="1" x14ac:dyDescent="0.35">
      <c r="A11" s="21" t="s">
        <v>22</v>
      </c>
      <c r="B11" s="19">
        <v>1377</v>
      </c>
      <c r="C11" s="31">
        <v>1836</v>
      </c>
      <c r="D11" s="18">
        <v>11016</v>
      </c>
      <c r="E11" s="18"/>
      <c r="F11" s="18"/>
      <c r="G11" s="18">
        <v>1035.23</v>
      </c>
      <c r="H11" s="18"/>
      <c r="I11" s="18"/>
      <c r="J11" s="18">
        <v>4620</v>
      </c>
      <c r="K11" s="18">
        <v>2760</v>
      </c>
      <c r="L11" s="18"/>
      <c r="M11" s="18">
        <v>5733.6</v>
      </c>
      <c r="N11" s="17">
        <f t="shared" si="1"/>
        <v>28377.83</v>
      </c>
    </row>
    <row r="12" spans="1:14" ht="45.75" customHeight="1" x14ac:dyDescent="0.35">
      <c r="A12" s="26" t="s">
        <v>38</v>
      </c>
      <c r="B12" s="30">
        <v>3753</v>
      </c>
      <c r="C12" s="31">
        <v>988</v>
      </c>
      <c r="D12" s="31">
        <v>23543.200000000001</v>
      </c>
      <c r="E12" s="31">
        <v>6369</v>
      </c>
      <c r="F12" s="31">
        <v>5512.8</v>
      </c>
      <c r="G12" s="31">
        <v>3742.3</v>
      </c>
      <c r="H12" s="31">
        <v>13507.2</v>
      </c>
      <c r="I12" s="31">
        <v>11541</v>
      </c>
      <c r="J12" s="31">
        <f>55411.21-3376.6</f>
        <v>52034.61</v>
      </c>
      <c r="K12" s="31">
        <v>9084</v>
      </c>
      <c r="L12" s="31">
        <v>16682.740000000002</v>
      </c>
      <c r="M12" s="31">
        <v>17611.7</v>
      </c>
      <c r="N12" s="29">
        <f t="shared" si="1"/>
        <v>164369.55000000002</v>
      </c>
    </row>
    <row r="13" spans="1:14" ht="21.75" customHeight="1" x14ac:dyDescent="0.35">
      <c r="A13" s="21" t="s">
        <v>23</v>
      </c>
      <c r="B13" s="18">
        <v>3752.6</v>
      </c>
      <c r="C13" s="31">
        <v>3372.59</v>
      </c>
      <c r="D13" s="18">
        <v>3669.48</v>
      </c>
      <c r="E13" s="18">
        <v>4560.13</v>
      </c>
      <c r="F13" s="18">
        <v>2375.0700000000002</v>
      </c>
      <c r="G13" s="18">
        <v>4358.24</v>
      </c>
      <c r="H13" s="18">
        <v>3764.48</v>
      </c>
      <c r="I13" s="18">
        <v>5142.0200000000004</v>
      </c>
      <c r="J13" s="18">
        <v>4168.24</v>
      </c>
      <c r="K13" s="18">
        <v>2375.0700000000002</v>
      </c>
      <c r="L13" s="18">
        <v>3574.47</v>
      </c>
      <c r="M13" s="18">
        <v>2576.9499999999998</v>
      </c>
      <c r="N13" s="18">
        <f t="shared" si="1"/>
        <v>43689.34</v>
      </c>
    </row>
    <row r="14" spans="1:14" ht="23.25" customHeight="1" x14ac:dyDescent="0.35">
      <c r="A14" s="22" t="s">
        <v>24</v>
      </c>
      <c r="B14" s="17">
        <f>B15+B16+B17</f>
        <v>12611.8</v>
      </c>
      <c r="C14" s="29">
        <f t="shared" ref="C14:N14" si="3">C15+C16+C17</f>
        <v>8722.5</v>
      </c>
      <c r="D14" s="17">
        <f t="shared" si="3"/>
        <v>112634</v>
      </c>
      <c r="E14" s="17">
        <f t="shared" si="3"/>
        <v>50622.8</v>
      </c>
      <c r="F14" s="17">
        <f t="shared" si="3"/>
        <v>161914.22</v>
      </c>
      <c r="G14" s="17">
        <f>G15+G16+G17</f>
        <v>11582.5</v>
      </c>
      <c r="H14" s="17">
        <f t="shared" si="3"/>
        <v>53891.75</v>
      </c>
      <c r="I14" s="17">
        <f t="shared" si="3"/>
        <v>4583.96</v>
      </c>
      <c r="J14" s="17">
        <f t="shared" si="3"/>
        <v>24793.19</v>
      </c>
      <c r="K14" s="17">
        <f t="shared" si="3"/>
        <v>0</v>
      </c>
      <c r="L14" s="17">
        <f t="shared" si="3"/>
        <v>2700</v>
      </c>
      <c r="M14" s="17">
        <f t="shared" si="3"/>
        <v>21836.74</v>
      </c>
      <c r="N14" s="17">
        <f t="shared" si="3"/>
        <v>465893.45999999996</v>
      </c>
    </row>
    <row r="15" spans="1:14" ht="42" customHeight="1" x14ac:dyDescent="0.35">
      <c r="A15" s="21" t="s">
        <v>25</v>
      </c>
      <c r="B15" s="18">
        <v>12611.8</v>
      </c>
      <c r="C15" s="31">
        <v>8722.5</v>
      </c>
      <c r="D15" s="18"/>
      <c r="E15" s="18">
        <v>50622.8</v>
      </c>
      <c r="F15" s="18">
        <v>27085.22</v>
      </c>
      <c r="G15" s="18">
        <f>2754</f>
        <v>2754</v>
      </c>
      <c r="H15" s="18">
        <f>53891.75</f>
        <v>53891.75</v>
      </c>
      <c r="I15" s="18">
        <v>4583.96</v>
      </c>
      <c r="J15" s="18">
        <v>24793.19</v>
      </c>
      <c r="K15" s="18"/>
      <c r="L15" s="18"/>
      <c r="M15" s="18">
        <v>21836.74</v>
      </c>
      <c r="N15" s="18">
        <f t="shared" si="1"/>
        <v>206901.96</v>
      </c>
    </row>
    <row r="16" spans="1:14" ht="40.5" customHeight="1" x14ac:dyDescent="0.35">
      <c r="A16" s="21" t="s">
        <v>26</v>
      </c>
      <c r="B16" s="18"/>
      <c r="C16" s="31"/>
      <c r="D16" s="18">
        <v>112634</v>
      </c>
      <c r="E16" s="18"/>
      <c r="F16" s="18">
        <f>127629+7200</f>
        <v>134829</v>
      </c>
      <c r="G16" s="18">
        <f>918+900</f>
        <v>1818</v>
      </c>
      <c r="H16" s="18"/>
      <c r="I16" s="18"/>
      <c r="J16" s="18"/>
      <c r="K16" s="18"/>
      <c r="L16" s="18"/>
      <c r="M16" s="18"/>
      <c r="N16" s="18">
        <f t="shared" si="1"/>
        <v>249281</v>
      </c>
    </row>
    <row r="17" spans="1:14" ht="40.5" customHeight="1" x14ac:dyDescent="0.35">
      <c r="A17" s="26" t="s">
        <v>34</v>
      </c>
      <c r="B17" s="18"/>
      <c r="C17" s="31"/>
      <c r="D17" s="18"/>
      <c r="E17" s="18"/>
      <c r="F17" s="18"/>
      <c r="G17" s="18">
        <f>3410.5+3600</f>
        <v>7010.5</v>
      </c>
      <c r="H17" s="18"/>
      <c r="I17" s="18"/>
      <c r="J17" s="18"/>
      <c r="K17" s="18"/>
      <c r="L17" s="18">
        <v>2700</v>
      </c>
      <c r="M17" s="18"/>
      <c r="N17" s="18">
        <f t="shared" si="1"/>
        <v>9710.5</v>
      </c>
    </row>
    <row r="18" spans="1:14" ht="40.5" customHeight="1" x14ac:dyDescent="0.35">
      <c r="A18" s="28" t="s">
        <v>41</v>
      </c>
      <c r="B18" s="18"/>
      <c r="C18" s="31"/>
      <c r="D18" s="18"/>
      <c r="E18" s="18">
        <v>5568.6</v>
      </c>
      <c r="F18" s="18"/>
      <c r="G18" s="18">
        <v>20992.6</v>
      </c>
      <c r="H18" s="18">
        <f>11279.68+8155-2415.83</f>
        <v>17018.849999999999</v>
      </c>
      <c r="I18" s="18"/>
      <c r="J18" s="18">
        <v>25000</v>
      </c>
      <c r="K18" s="18"/>
      <c r="L18" s="18"/>
      <c r="M18" s="18"/>
      <c r="N18" s="17">
        <f t="shared" si="1"/>
        <v>68580.049999999988</v>
      </c>
    </row>
    <row r="19" spans="1:14" ht="40.5" customHeight="1" x14ac:dyDescent="0.35">
      <c r="A19" s="22" t="s">
        <v>42</v>
      </c>
      <c r="B19" s="29">
        <f>B20+B21+B22</f>
        <v>0</v>
      </c>
      <c r="C19" s="29">
        <f t="shared" ref="C19:M19" si="4">C20+C21+C22</f>
        <v>0</v>
      </c>
      <c r="D19" s="17">
        <f t="shared" si="4"/>
        <v>0</v>
      </c>
      <c r="E19" s="17">
        <f t="shared" si="4"/>
        <v>0</v>
      </c>
      <c r="F19" s="17">
        <f t="shared" si="4"/>
        <v>0</v>
      </c>
      <c r="G19" s="17">
        <f>G20+G21+G22</f>
        <v>0</v>
      </c>
      <c r="H19" s="17">
        <f t="shared" si="4"/>
        <v>0</v>
      </c>
      <c r="I19" s="17">
        <f t="shared" si="4"/>
        <v>0</v>
      </c>
      <c r="J19" s="17">
        <f t="shared" si="4"/>
        <v>0</v>
      </c>
      <c r="K19" s="17">
        <f t="shared" si="4"/>
        <v>0</v>
      </c>
      <c r="L19" s="17">
        <f t="shared" si="4"/>
        <v>0</v>
      </c>
      <c r="M19" s="17">
        <f t="shared" si="4"/>
        <v>0</v>
      </c>
      <c r="N19" s="17">
        <f t="shared" ref="N19" si="5">N20+N21+N22</f>
        <v>0</v>
      </c>
    </row>
    <row r="20" spans="1:14" ht="40.5" customHeight="1" x14ac:dyDescent="0.35">
      <c r="A20" s="21" t="s">
        <v>43</v>
      </c>
      <c r="B20" s="18"/>
      <c r="C20" s="31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>
        <f t="shared" ref="N20:N22" si="6">SUM(B20:M20)</f>
        <v>0</v>
      </c>
    </row>
    <row r="21" spans="1:14" ht="40.5" customHeight="1" x14ac:dyDescent="0.35">
      <c r="A21" s="21" t="s">
        <v>44</v>
      </c>
      <c r="B21" s="18"/>
      <c r="C21" s="31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>
        <f t="shared" si="6"/>
        <v>0</v>
      </c>
    </row>
    <row r="22" spans="1:14" ht="40.5" customHeight="1" x14ac:dyDescent="0.35">
      <c r="A22" s="26" t="s">
        <v>45</v>
      </c>
      <c r="B22" s="18"/>
      <c r="C22" s="31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>
        <f t="shared" si="6"/>
        <v>0</v>
      </c>
    </row>
    <row r="23" spans="1:14" ht="39.75" customHeight="1" x14ac:dyDescent="0.35">
      <c r="A23" s="22" t="s">
        <v>46</v>
      </c>
      <c r="B23" s="17">
        <v>50873.27</v>
      </c>
      <c r="C23" s="29">
        <v>50873.27</v>
      </c>
      <c r="D23" s="17">
        <v>50873.27</v>
      </c>
      <c r="E23" s="17">
        <v>50873.27</v>
      </c>
      <c r="F23" s="17">
        <v>50873.27</v>
      </c>
      <c r="G23" s="17">
        <v>50873.27</v>
      </c>
      <c r="H23" s="17">
        <v>50873.27</v>
      </c>
      <c r="I23" s="17">
        <v>50873.27</v>
      </c>
      <c r="J23" s="17">
        <v>50873.27</v>
      </c>
      <c r="K23" s="17">
        <v>50873.27</v>
      </c>
      <c r="L23" s="17">
        <v>50873.27</v>
      </c>
      <c r="M23" s="17">
        <v>50873.27</v>
      </c>
      <c r="N23" s="17">
        <f t="shared" si="1"/>
        <v>610479.24000000011</v>
      </c>
    </row>
    <row r="24" spans="1:14" ht="22.5" customHeight="1" x14ac:dyDescent="0.35">
      <c r="A24" s="22" t="s">
        <v>27</v>
      </c>
      <c r="B24" s="29">
        <f>B4+B9+B14+B23+B18+B19</f>
        <v>173365.7</v>
      </c>
      <c r="C24" s="29">
        <f>C4+C9+C14+C23+C18+C19</f>
        <v>171577.38999999998</v>
      </c>
      <c r="D24" s="29">
        <f t="shared" ref="D24:N24" si="7">D4+D9+D14+D23+D18+D19</f>
        <v>313890.98</v>
      </c>
      <c r="E24" s="29">
        <f t="shared" si="7"/>
        <v>220384.36</v>
      </c>
      <c r="F24" s="29">
        <f>F4+F9+F14+F23+F18+F19</f>
        <v>324134.39</v>
      </c>
      <c r="G24" s="29">
        <f t="shared" si="7"/>
        <v>203307.16999999998</v>
      </c>
      <c r="H24" s="29">
        <f t="shared" si="7"/>
        <v>231040.58</v>
      </c>
      <c r="I24" s="29">
        <f t="shared" si="7"/>
        <v>174715.28</v>
      </c>
      <c r="J24" s="29">
        <f>J4+J9+J14+J23+J18+J19</f>
        <v>295108.74000000005</v>
      </c>
      <c r="K24" s="29">
        <f t="shared" si="7"/>
        <v>161217.37</v>
      </c>
      <c r="L24" s="29">
        <f t="shared" si="7"/>
        <v>187920.50999999998</v>
      </c>
      <c r="M24" s="29">
        <f>M4+M9+M14+M23+M18+M19</f>
        <v>206729.72999999998</v>
      </c>
      <c r="N24" s="29">
        <f t="shared" si="7"/>
        <v>2663392.1999999997</v>
      </c>
    </row>
    <row r="25" spans="1:14" ht="15.75" x14ac:dyDescent="0.25">
      <c r="A25" s="65" t="s">
        <v>47</v>
      </c>
      <c r="B25" s="65"/>
      <c r="C25" s="65"/>
      <c r="D25" s="23"/>
      <c r="E25" s="23"/>
      <c r="F25" s="23"/>
      <c r="G25" s="23"/>
      <c r="H25" s="23"/>
      <c r="I25" s="23"/>
      <c r="J25" s="23"/>
      <c r="K25" s="23"/>
      <c r="L25" s="66" t="s">
        <v>31</v>
      </c>
      <c r="M25" s="66"/>
      <c r="N25" s="66"/>
    </row>
    <row r="26" spans="1:14" ht="15.75" x14ac:dyDescent="0.25">
      <c r="A26" s="24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15.75" x14ac:dyDescent="0.25">
      <c r="A27" s="65" t="s">
        <v>29</v>
      </c>
      <c r="B27" s="65"/>
      <c r="C27" s="65"/>
      <c r="D27" s="23"/>
      <c r="E27" s="23"/>
      <c r="F27" s="23"/>
      <c r="G27" s="23"/>
      <c r="H27" s="23"/>
      <c r="I27" s="23"/>
      <c r="J27" s="23"/>
      <c r="K27" s="23"/>
      <c r="L27" s="66" t="s">
        <v>37</v>
      </c>
      <c r="M27" s="66"/>
      <c r="N27" s="66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5"/>
  <sheetViews>
    <sheetView workbookViewId="0">
      <selection activeCell="C18" sqref="C18"/>
    </sheetView>
  </sheetViews>
  <sheetFormatPr defaultRowHeight="15" x14ac:dyDescent="0.25"/>
  <cols>
    <col min="1" max="1" width="4.7109375" customWidth="1"/>
    <col min="2" max="2" width="55" customWidth="1"/>
    <col min="3" max="3" width="10.42578125" customWidth="1"/>
    <col min="4" max="4" width="11.28515625" customWidth="1"/>
  </cols>
  <sheetData>
    <row r="1" spans="1:4" ht="15.75" x14ac:dyDescent="0.25">
      <c r="A1" s="1"/>
      <c r="B1" s="62" t="s">
        <v>68</v>
      </c>
      <c r="C1" s="62"/>
      <c r="D1" s="62"/>
    </row>
    <row r="2" spans="1:4" ht="15.75" x14ac:dyDescent="0.25">
      <c r="A2" s="1"/>
      <c r="B2" s="63" t="s">
        <v>33</v>
      </c>
      <c r="C2" s="63"/>
      <c r="D2" s="63"/>
    </row>
    <row r="3" spans="1:4" ht="15.75" x14ac:dyDescent="0.25">
      <c r="A3" s="1"/>
      <c r="B3" s="62" t="s">
        <v>40</v>
      </c>
      <c r="C3" s="62"/>
      <c r="D3" s="62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32"/>
      <c r="B5" s="33" t="s">
        <v>9</v>
      </c>
      <c r="C5" s="33"/>
      <c r="D5" s="32"/>
    </row>
    <row r="6" spans="1:4" x14ac:dyDescent="0.25">
      <c r="A6" s="32">
        <v>1</v>
      </c>
      <c r="B6" s="32" t="s">
        <v>97</v>
      </c>
      <c r="C6" s="32">
        <v>5568.6</v>
      </c>
      <c r="D6" s="33">
        <f>C6</f>
        <v>5568.6</v>
      </c>
    </row>
    <row r="7" spans="1:4" x14ac:dyDescent="0.25">
      <c r="A7" s="32"/>
      <c r="B7" s="33" t="s">
        <v>11</v>
      </c>
      <c r="C7" s="32"/>
      <c r="D7" s="32"/>
    </row>
    <row r="8" spans="1:4" x14ac:dyDescent="0.25">
      <c r="A8" s="32">
        <v>1</v>
      </c>
      <c r="B8" s="32" t="s">
        <v>118</v>
      </c>
      <c r="C8" s="32">
        <f>3180.2+3698.4</f>
        <v>6878.6</v>
      </c>
      <c r="D8" s="33"/>
    </row>
    <row r="9" spans="1:4" x14ac:dyDescent="0.25">
      <c r="A9" s="37">
        <v>2</v>
      </c>
      <c r="B9" s="32" t="s">
        <v>119</v>
      </c>
      <c r="C9" s="34">
        <v>14114</v>
      </c>
      <c r="D9" s="37"/>
    </row>
    <row r="10" spans="1:4" x14ac:dyDescent="0.25">
      <c r="A10" s="34"/>
      <c r="B10" s="33" t="s">
        <v>115</v>
      </c>
      <c r="C10" s="37">
        <f>SUM(C8:C9)</f>
        <v>20992.6</v>
      </c>
      <c r="D10" s="37">
        <f>C10+D6</f>
        <v>26561.199999999997</v>
      </c>
    </row>
    <row r="11" spans="1:4" x14ac:dyDescent="0.25">
      <c r="A11" s="34"/>
      <c r="B11" s="33" t="s">
        <v>12</v>
      </c>
      <c r="C11" s="34"/>
      <c r="D11" s="37"/>
    </row>
    <row r="12" spans="1:4" x14ac:dyDescent="0.25">
      <c r="A12" s="34">
        <v>1</v>
      </c>
      <c r="B12" s="32" t="s">
        <v>118</v>
      </c>
      <c r="C12" s="34">
        <f>2525.4+4237</f>
        <v>6762.4</v>
      </c>
      <c r="D12" s="37"/>
    </row>
    <row r="13" spans="1:4" x14ac:dyDescent="0.25">
      <c r="A13" s="34">
        <v>2</v>
      </c>
      <c r="B13" s="32" t="s">
        <v>125</v>
      </c>
      <c r="C13" s="34">
        <v>1238.95</v>
      </c>
      <c r="D13" s="37"/>
    </row>
    <row r="14" spans="1:4" x14ac:dyDescent="0.25">
      <c r="A14" s="34">
        <v>3</v>
      </c>
      <c r="B14" s="32" t="s">
        <v>126</v>
      </c>
      <c r="C14" s="34">
        <v>862.5</v>
      </c>
      <c r="D14" s="37"/>
    </row>
    <row r="15" spans="1:4" x14ac:dyDescent="0.25">
      <c r="A15" s="34">
        <v>4</v>
      </c>
      <c r="B15" s="32" t="s">
        <v>129</v>
      </c>
      <c r="C15" s="34">
        <v>8155</v>
      </c>
      <c r="D15" s="34"/>
    </row>
    <row r="16" spans="1:4" x14ac:dyDescent="0.25">
      <c r="A16" s="34"/>
      <c r="B16" s="33" t="s">
        <v>127</v>
      </c>
      <c r="C16" s="37">
        <f>SUM(C12:C15)</f>
        <v>17018.849999999999</v>
      </c>
      <c r="D16" s="37">
        <f>C16+D10</f>
        <v>43580.049999999996</v>
      </c>
    </row>
    <row r="17" spans="1:4" x14ac:dyDescent="0.25">
      <c r="A17" s="34"/>
      <c r="B17" s="33" t="s">
        <v>14</v>
      </c>
      <c r="C17" s="34"/>
      <c r="D17" s="37"/>
    </row>
    <row r="18" spans="1:4" x14ac:dyDescent="0.25">
      <c r="A18" s="34">
        <v>1</v>
      </c>
      <c r="B18" s="32" t="s">
        <v>129</v>
      </c>
      <c r="C18" s="37">
        <v>25000</v>
      </c>
      <c r="D18" s="37">
        <f>C18+D16</f>
        <v>68580.049999999988</v>
      </c>
    </row>
    <row r="19" spans="1:4" x14ac:dyDescent="0.25">
      <c r="A19" s="34"/>
      <c r="B19" s="33"/>
      <c r="C19" s="37"/>
      <c r="D19" s="37"/>
    </row>
    <row r="20" spans="1:4" x14ac:dyDescent="0.25">
      <c r="A20" s="34"/>
      <c r="B20" s="33"/>
      <c r="C20" s="34"/>
      <c r="D20" s="37"/>
    </row>
    <row r="21" spans="1:4" x14ac:dyDescent="0.25">
      <c r="A21" s="34"/>
      <c r="B21" s="32"/>
      <c r="C21" s="34"/>
      <c r="D21" s="37"/>
    </row>
    <row r="22" spans="1:4" x14ac:dyDescent="0.25">
      <c r="A22" s="34"/>
      <c r="B22" s="32"/>
      <c r="C22" s="34"/>
      <c r="D22" s="34"/>
    </row>
    <row r="23" spans="1:4" x14ac:dyDescent="0.25">
      <c r="A23" s="34"/>
      <c r="B23" s="33"/>
      <c r="C23" s="37"/>
      <c r="D23" s="37"/>
    </row>
    <row r="24" spans="1:4" x14ac:dyDescent="0.25">
      <c r="A24" s="34"/>
      <c r="B24" s="33"/>
      <c r="C24" s="37"/>
      <c r="D24" s="37"/>
    </row>
    <row r="25" spans="1:4" x14ac:dyDescent="0.25">
      <c r="A25" s="34"/>
      <c r="B25" s="32"/>
      <c r="C25" s="37"/>
      <c r="D25" s="37"/>
    </row>
    <row r="26" spans="1:4" x14ac:dyDescent="0.25">
      <c r="A26" s="34"/>
      <c r="B26" s="33"/>
      <c r="C26" s="34"/>
      <c r="D26" s="34"/>
    </row>
    <row r="27" spans="1:4" x14ac:dyDescent="0.25">
      <c r="A27" s="34"/>
      <c r="B27" s="32"/>
      <c r="C27" s="37"/>
      <c r="D27" s="37"/>
    </row>
    <row r="28" spans="1:4" x14ac:dyDescent="0.25">
      <c r="A28" s="34"/>
      <c r="B28" s="33"/>
      <c r="C28" s="34"/>
      <c r="D28" s="34"/>
    </row>
    <row r="29" spans="1:4" x14ac:dyDescent="0.25">
      <c r="A29" s="34"/>
      <c r="B29" s="32"/>
      <c r="C29" s="34"/>
      <c r="D29" s="37"/>
    </row>
    <row r="30" spans="1:4" x14ac:dyDescent="0.25">
      <c r="A30" s="34"/>
      <c r="B30" s="33"/>
      <c r="C30" s="37"/>
      <c r="D30" s="37"/>
    </row>
    <row r="31" spans="1:4" x14ac:dyDescent="0.25">
      <c r="A31" s="34"/>
      <c r="B31" s="33"/>
      <c r="C31" s="34"/>
      <c r="D31" s="34"/>
    </row>
    <row r="32" spans="1:4" x14ac:dyDescent="0.25">
      <c r="A32" s="34"/>
      <c r="B32" s="32"/>
      <c r="C32" s="34"/>
      <c r="D32" s="37"/>
    </row>
    <row r="33" spans="1:4" x14ac:dyDescent="0.25">
      <c r="A33" s="34"/>
      <c r="B33" s="33"/>
      <c r="C33" s="37"/>
      <c r="D33" s="37"/>
    </row>
    <row r="34" spans="1:4" x14ac:dyDescent="0.25">
      <c r="A34" s="34"/>
      <c r="B34" s="32"/>
      <c r="C34" s="34"/>
      <c r="D34" s="34"/>
    </row>
    <row r="35" spans="1:4" x14ac:dyDescent="0.25">
      <c r="A35" s="34"/>
      <c r="B35" s="33"/>
      <c r="C35" s="37"/>
      <c r="D35" s="37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Допол.раб.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2014-01-23T05:54:48Z</cp:lastPrinted>
  <dcterms:created xsi:type="dcterms:W3CDTF">2011-07-25T05:21:17Z</dcterms:created>
  <dcterms:modified xsi:type="dcterms:W3CDTF">2025-01-21T09:39:26Z</dcterms:modified>
</cp:coreProperties>
</file>