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0.2\папка обмена\Лицевые счета по жилым домам 2024 г\Лицевые счета\Металлургов1,2,3,4,5\"/>
    </mc:Choice>
  </mc:AlternateContent>
  <xr:revisionPtr revIDLastSave="0" documentId="13_ncr:1_{A0183991-AB1B-42A8-AC84-D0731842E6A1}" xr6:coauthVersionLast="47" xr6:coauthVersionMax="47" xr10:uidLastSave="{00000000-0000-0000-0000-000000000000}"/>
  <bookViews>
    <workbookView xWindow="-120" yWindow="-120" windowWidth="29040" windowHeight="15840" tabRatio="745" activeTab="6" xr2:uid="{00000000-000D-0000-FFFF-FFFF00000000}"/>
  </bookViews>
  <sheets>
    <sheet name="ТО ин.оборуд." sheetId="1" r:id="rId1"/>
    <sheet name="ТО конструкт.эл." sheetId="2" r:id="rId2"/>
    <sheet name="ТО эл.оборуд." sheetId="6" r:id="rId3"/>
    <sheet name="ТР конструкт.эл" sheetId="3" r:id="rId4"/>
    <sheet name="ТР эл.оборуд." sheetId="7" r:id="rId5"/>
    <sheet name="Лиц. счет. Св. расчет" sheetId="5" r:id="rId6"/>
    <sheet name="ТР инж.об." sheetId="4" r:id="rId7"/>
    <sheet name="Дополн.работы" sheetId="9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9" i="4" l="1"/>
  <c r="D50" i="6"/>
  <c r="C50" i="6"/>
  <c r="C48" i="6"/>
  <c r="D42" i="2"/>
  <c r="D75" i="1"/>
  <c r="C72" i="1"/>
  <c r="C75" i="1"/>
  <c r="C71" i="1"/>
  <c r="D37" i="4"/>
  <c r="C37" i="4"/>
  <c r="D45" i="6"/>
  <c r="C45" i="6"/>
  <c r="C44" i="6"/>
  <c r="D40" i="2"/>
  <c r="C40" i="2"/>
  <c r="C37" i="2"/>
  <c r="D69" i="1"/>
  <c r="C69" i="1"/>
  <c r="C67" i="1"/>
  <c r="D41" i="6"/>
  <c r="C41" i="6"/>
  <c r="C39" i="6"/>
  <c r="D35" i="2"/>
  <c r="C35" i="2"/>
  <c r="D65" i="1"/>
  <c r="C65" i="1"/>
  <c r="D18" i="9"/>
  <c r="C18" i="9"/>
  <c r="D30" i="2"/>
  <c r="D37" i="6"/>
  <c r="C37" i="6"/>
  <c r="C33" i="6"/>
  <c r="D60" i="1"/>
  <c r="C60" i="1"/>
  <c r="C33" i="4"/>
  <c r="D12" i="7"/>
  <c r="C12" i="7"/>
  <c r="D31" i="6"/>
  <c r="C31" i="6"/>
  <c r="D28" i="2"/>
  <c r="D54" i="1"/>
  <c r="C54" i="1"/>
  <c r="C26" i="4"/>
  <c r="D24" i="3"/>
  <c r="C24" i="3"/>
  <c r="C22" i="3"/>
  <c r="D13" i="9"/>
  <c r="C13" i="9"/>
  <c r="C10" i="9"/>
  <c r="D29" i="6"/>
  <c r="C29" i="6"/>
  <c r="C28" i="6"/>
  <c r="D26" i="2"/>
  <c r="C26" i="2"/>
  <c r="D52" i="1"/>
  <c r="C52" i="1"/>
  <c r="G16" i="5"/>
  <c r="C15" i="3"/>
  <c r="C20" i="3" s="1"/>
  <c r="C8" i="9"/>
  <c r="D8" i="9" s="1"/>
  <c r="C6" i="9"/>
  <c r="C26" i="6"/>
  <c r="C48" i="1"/>
  <c r="C40" i="1" l="1"/>
  <c r="C46" i="1" s="1"/>
  <c r="C19" i="6"/>
  <c r="C20" i="2"/>
  <c r="C38" i="1"/>
  <c r="D38" i="1" s="1"/>
  <c r="C20" i="4"/>
  <c r="C6" i="7"/>
  <c r="D6" i="7" s="1"/>
  <c r="D8" i="7" s="1"/>
  <c r="C16" i="2"/>
  <c r="C17" i="6"/>
  <c r="D17" i="6" s="1"/>
  <c r="C15" i="6"/>
  <c r="D33" i="1"/>
  <c r="C33" i="1"/>
  <c r="D8" i="3"/>
  <c r="D10" i="3" s="1"/>
  <c r="D20" i="3" s="1"/>
  <c r="C12" i="4"/>
  <c r="D13" i="6"/>
  <c r="C13" i="6"/>
  <c r="C23" i="1"/>
  <c r="C26" i="1" s="1"/>
  <c r="C8" i="4"/>
  <c r="D8" i="4" s="1"/>
  <c r="D12" i="4" s="1"/>
  <c r="C8" i="2"/>
  <c r="D8" i="2" s="1"/>
  <c r="D10" i="2" s="1"/>
  <c r="C17" i="1"/>
  <c r="D17" i="1" s="1"/>
  <c r="D19" i="6" l="1"/>
  <c r="D21" i="6" s="1"/>
  <c r="D26" i="6" s="1"/>
  <c r="D16" i="2"/>
  <c r="D20" i="4"/>
  <c r="D22" i="4" s="1"/>
  <c r="D26" i="4" s="1"/>
  <c r="D33" i="4" s="1"/>
  <c r="D20" i="2"/>
  <c r="D22" i="2" s="1"/>
  <c r="D46" i="1"/>
  <c r="D48" i="1" s="1"/>
  <c r="M9" i="5"/>
  <c r="J9" i="5" l="1"/>
  <c r="B9" i="5" l="1"/>
  <c r="E4" i="5" l="1"/>
  <c r="N12" i="5"/>
  <c r="M4" i="5"/>
  <c r="L4" i="5"/>
  <c r="K4" i="5"/>
  <c r="J4" i="5"/>
  <c r="I4" i="5"/>
  <c r="H4" i="5"/>
  <c r="G4" i="5"/>
  <c r="F4" i="5"/>
  <c r="D4" i="5"/>
  <c r="C4" i="5"/>
  <c r="B4" i="5"/>
  <c r="M14" i="5"/>
  <c r="N20" i="5"/>
  <c r="H9" i="5"/>
  <c r="G9" i="5"/>
  <c r="D14" i="5"/>
  <c r="L14" i="5"/>
  <c r="K14" i="5"/>
  <c r="J14" i="5"/>
  <c r="I14" i="5"/>
  <c r="H14" i="5"/>
  <c r="G14" i="5"/>
  <c r="F14" i="5"/>
  <c r="E14" i="5"/>
  <c r="N22" i="5"/>
  <c r="N21" i="5"/>
  <c r="M19" i="5"/>
  <c r="L19" i="5"/>
  <c r="K19" i="5"/>
  <c r="J19" i="5"/>
  <c r="I19" i="5"/>
  <c r="H19" i="5"/>
  <c r="G19" i="5"/>
  <c r="F19" i="5"/>
  <c r="E19" i="5"/>
  <c r="D19" i="5"/>
  <c r="C19" i="5"/>
  <c r="B19" i="5"/>
  <c r="N18" i="5"/>
  <c r="N17" i="5"/>
  <c r="N8" i="5"/>
  <c r="C14" i="5"/>
  <c r="L9" i="5"/>
  <c r="K9" i="5"/>
  <c r="I9" i="5"/>
  <c r="F9" i="5"/>
  <c r="E9" i="5"/>
  <c r="D9" i="5"/>
  <c r="C9" i="5"/>
  <c r="B14" i="5"/>
  <c r="J24" i="5" l="1"/>
  <c r="M24" i="5"/>
  <c r="B24" i="5"/>
  <c r="G24" i="5"/>
  <c r="K24" i="5"/>
  <c r="F24" i="5"/>
  <c r="I24" i="5"/>
  <c r="C24" i="5"/>
  <c r="H24" i="5"/>
  <c r="L24" i="5"/>
  <c r="E24" i="5"/>
  <c r="D24" i="5"/>
  <c r="N19" i="5"/>
  <c r="D39" i="3"/>
  <c r="D44" i="3" s="1"/>
  <c r="D46" i="3" s="1"/>
  <c r="D48" i="3" s="1"/>
  <c r="N6" i="5"/>
  <c r="N23" i="5"/>
  <c r="N13" i="5"/>
  <c r="N5" i="5"/>
  <c r="N4" i="5" l="1"/>
  <c r="N11" i="5"/>
  <c r="N10" i="5"/>
  <c r="N15" i="5" l="1"/>
  <c r="N16" i="5"/>
  <c r="N14" i="5" l="1"/>
  <c r="N9" i="5"/>
  <c r="N24" i="5" l="1"/>
</calcChain>
</file>

<file path=xl/sharedStrings.xml><?xml version="1.0" encoding="utf-8"?>
<sst xmlns="http://schemas.openxmlformats.org/spreadsheetml/2006/main" count="314" uniqueCount="198">
  <si>
    <t>Перечень работ</t>
  </si>
  <si>
    <t>Сумма</t>
  </si>
  <si>
    <t>Январь</t>
  </si>
  <si>
    <t>Март</t>
  </si>
  <si>
    <t xml:space="preserve">1.Техническое обслуживание инженерного оборудования </t>
  </si>
  <si>
    <t>3.Текущий ремонт конструктивных элементов</t>
  </si>
  <si>
    <t>4.Текущий ремонт инженерного оборудования</t>
  </si>
  <si>
    <t>Февраль</t>
  </si>
  <si>
    <t xml:space="preserve">2.Техническое обслуживание конструктивных элементов 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</si>
  <si>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</si>
  <si>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</si>
  <si>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</si>
  <si>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</si>
  <si>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</si>
  <si>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</si>
  <si>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</si>
  <si>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</si>
  <si>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</si>
  <si>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Итого</t>
  </si>
  <si>
    <t xml:space="preserve">  - санитарная уборка лестничных клеток</t>
  </si>
  <si>
    <t>2. Техническое обслуживание:</t>
  </si>
  <si>
    <t xml:space="preserve">  - инженерное оборудование</t>
  </si>
  <si>
    <t xml:space="preserve">  - конструктивные элементы</t>
  </si>
  <si>
    <t xml:space="preserve">  - АДС</t>
  </si>
  <si>
    <t>3. Текущий ремонт:</t>
  </si>
  <si>
    <t xml:space="preserve">  - инженерного оборудования</t>
  </si>
  <si>
    <t xml:space="preserve">  - конструктивных элементов</t>
  </si>
  <si>
    <t>ВСЕГО</t>
  </si>
  <si>
    <t>С начала года</t>
  </si>
  <si>
    <t>Гл. бухгалтер</t>
  </si>
  <si>
    <r>
      <t xml:space="preserve">1. </t>
    </r>
    <r>
      <rPr>
        <b/>
        <sz val="16"/>
        <color theme="1"/>
        <rFont val="Calibri"/>
        <family val="2"/>
        <charset val="204"/>
        <scheme val="minor"/>
      </rPr>
      <t>Содержание общ. имущества:</t>
    </r>
  </si>
  <si>
    <t>Кудин Ю.С.</t>
  </si>
  <si>
    <t>2.Техническое обслуживание электрооборудования</t>
  </si>
  <si>
    <t>Металлургов,1</t>
  </si>
  <si>
    <t>-эл.оборудование</t>
  </si>
  <si>
    <t>-эл.оборудования</t>
  </si>
  <si>
    <t>очистка дорог</t>
  </si>
  <si>
    <t>Текущий ремонт эл.оборудования</t>
  </si>
  <si>
    <t>Кузмичева Е.А.</t>
  </si>
  <si>
    <t>4.Дополнительные работы</t>
  </si>
  <si>
    <t>Дополнительные работы</t>
  </si>
  <si>
    <t>5. ОДН:</t>
  </si>
  <si>
    <t>ХВС</t>
  </si>
  <si>
    <t>ГВС</t>
  </si>
  <si>
    <t>электроэнергия</t>
  </si>
  <si>
    <t>уборка придом. территории</t>
  </si>
  <si>
    <t>7. Расходы по содержанию УК</t>
  </si>
  <si>
    <t>Директор ООО УК "Крокус"</t>
  </si>
  <si>
    <t>Дезинфекция</t>
  </si>
  <si>
    <t>Итого за январь</t>
  </si>
  <si>
    <t>Обход подвалов на предмет утечек</t>
  </si>
  <si>
    <t>Лицевой счет. Сводный расчет  2024г</t>
  </si>
  <si>
    <t>Лицевой счёт  2024г</t>
  </si>
  <si>
    <t>Устранение течи на полотенцесушителе Квартира №151</t>
  </si>
  <si>
    <t>Отонрев канализационных труб на крыше</t>
  </si>
  <si>
    <t>Прочистка вентиляции в кухне</t>
  </si>
  <si>
    <t>Отогрев стояков отопления в подвале Квартира №190</t>
  </si>
  <si>
    <t>Прочистка канализации Подъезд №10-15,9,5,4</t>
  </si>
  <si>
    <t>Очистка куржаков, дезинфекция подвалов Подъезд №4,7</t>
  </si>
  <si>
    <t>Обход подвалов на предмет утече, устранение</t>
  </si>
  <si>
    <t>Устранение течи отопительного прибора Квартира №199</t>
  </si>
  <si>
    <t>Прочистка стояка канализации Квартира №4</t>
  </si>
  <si>
    <t>Ремонт светильника замена лампочек и схемы Подъезд №3</t>
  </si>
  <si>
    <t>Ремонт подъездного освещения Подъезд №3</t>
  </si>
  <si>
    <t>Ремонт эл.выключателя в тамбуре Подъезд №11</t>
  </si>
  <si>
    <t>Устранение неиспавностей эл.энергии в квартиру Квартира №133</t>
  </si>
  <si>
    <t>Замена лампочек в подвале Подъезд №1-14</t>
  </si>
  <si>
    <t xml:space="preserve">Итого за январь </t>
  </si>
  <si>
    <t>Замена доводчика входной двери подъезд №6</t>
  </si>
  <si>
    <t>Остекление подъездной рамы Подъезд №8  2 этаж</t>
  </si>
  <si>
    <t>Уборка снега с подъездных козырьков</t>
  </si>
  <si>
    <t>Лицевой счёт 2024г</t>
  </si>
  <si>
    <t>Замена участка трубы на стояке ГВС квартира №176</t>
  </si>
  <si>
    <t>Замена участка трубы в подвале Подъезд №12</t>
  </si>
  <si>
    <t>Замена стояка каналиазции в подвале №2</t>
  </si>
  <si>
    <t>Устранение течи на стояке ХВс Квартира №142</t>
  </si>
  <si>
    <t>Устранение течи на канализационном стояке. Установка заглушек на ревизии кухонных стояков Квартира №95</t>
  </si>
  <si>
    <t xml:space="preserve">Очистка канализационных труб от куржака на крыше </t>
  </si>
  <si>
    <t>Прочистка стояка канализации Квартира №109</t>
  </si>
  <si>
    <t xml:space="preserve">Отогрев водосточных труб </t>
  </si>
  <si>
    <t>Итого за февраль</t>
  </si>
  <si>
    <t>Уборка льда с водосточных жолобов</t>
  </si>
  <si>
    <t>Ремонт светильника замена лампочек и схемы Подъезд №14,6</t>
  </si>
  <si>
    <t>Замена участков трубы на стояке канализации в подвале1,4</t>
  </si>
  <si>
    <t>Замена участка трубы канализации, прочистка Квартира №6</t>
  </si>
  <si>
    <t>Замена доводчика входной двери подъезд №11</t>
  </si>
  <si>
    <t>Замена крана на стояке ХВС в подвале</t>
  </si>
  <si>
    <t>Отключение подъездного отопления</t>
  </si>
  <si>
    <t>Прочистка канализации в подвале</t>
  </si>
  <si>
    <t>Устранение течи на соединении стояка отопления квартира №39</t>
  </si>
  <si>
    <t>Очистка ливневых труб</t>
  </si>
  <si>
    <t>Итого за март</t>
  </si>
  <si>
    <t>Ремонт светильника, замена лампочки и схемы подъезд №2,13,6</t>
  </si>
  <si>
    <t>Устранение неиспавностей эл.энергии в подъезде в квартиру №142</t>
  </si>
  <si>
    <t xml:space="preserve">Остекление подъездной рамы Подъезд №8  </t>
  </si>
  <si>
    <t>Очистка водосточной воронки от льда на крыше. Ремонт водосточной воронки подъезд №1</t>
  </si>
  <si>
    <t>Очистка водосточных воронок на крыше</t>
  </si>
  <si>
    <t>Ремонт водосточной воронки. Частичный ремонт кровли  подъезд №6</t>
  </si>
  <si>
    <t>Демонтаж, монтаж электропроводов, фазных колодок в электрощитах на квартиры подъезд №14</t>
  </si>
  <si>
    <t>Ремонт стояка отопления в подвале подъезда №12</t>
  </si>
  <si>
    <t>Ремонт стояка отопления в подвале подъезда №7</t>
  </si>
  <si>
    <t>Замена стояков отопления квартира №96</t>
  </si>
  <si>
    <t>Замена отопительного прибора квартира №181</t>
  </si>
  <si>
    <t>Прокладка дополнительного стояка отопления на кухне и в зале квартира №147,150,153,144</t>
  </si>
  <si>
    <t>Ремонт стояка ХВС подъезд №1</t>
  </si>
  <si>
    <t>Развоздушка системы отопления Квартира №117</t>
  </si>
  <si>
    <t>Закрепление полотенцесушителя квартира №91</t>
  </si>
  <si>
    <t>Обход подвала на предмет утечек</t>
  </si>
  <si>
    <t>Итого за апрель</t>
  </si>
  <si>
    <t>Установка сливов на подъездные козырьки подъезд №1-8</t>
  </si>
  <si>
    <t>Прочистка вентиляции в кухне квартира №84</t>
  </si>
  <si>
    <t>Ремонт светильника замена лампочки и схемы подъезд №3,13</t>
  </si>
  <si>
    <t>Отключение  отопления</t>
  </si>
  <si>
    <t>Прочистка канализации в кухне квартира №86</t>
  </si>
  <si>
    <t>Прочистка канализации в подвале квартира №183</t>
  </si>
  <si>
    <t>Замена участка кухонного стояка канализации в подвале и его прочистка квартира №163,166,169,172</t>
  </si>
  <si>
    <t>Замена участка кухонного стояка канализации в подвале и его прочистка квартира №159,161,164,167,170</t>
  </si>
  <si>
    <t>Итого за май</t>
  </si>
  <si>
    <t>Ремонт светильника замена лампочки и схемы подъезд №8</t>
  </si>
  <si>
    <t>Ремонт фасадного освещения подъезд №6</t>
  </si>
  <si>
    <t>Ремонт парапеда кровли подъезд №8</t>
  </si>
  <si>
    <t>Замена участка трубы канализации подъезд №4,10</t>
  </si>
  <si>
    <t>Октрытие и закрытие подъездных окон для мытья</t>
  </si>
  <si>
    <t>Ремонт светильников, замена лампочек и схем подъезд №2</t>
  </si>
  <si>
    <t>Работы ППР замена лампочек и схем подъезд №1-14</t>
  </si>
  <si>
    <t>Демонтаж пакетных выключателей</t>
  </si>
  <si>
    <t>Итого за июнь</t>
  </si>
  <si>
    <t>Скос травы на придомовой территории</t>
  </si>
  <si>
    <t>Замена досок на скамейках</t>
  </si>
  <si>
    <t>Обрамление подъездного крыльца подъезд №14</t>
  </si>
  <si>
    <t>Поднятие бикроста на крышу</t>
  </si>
  <si>
    <t>Обрамление подъездного крыльца подъезд №8,9,5,6,7</t>
  </si>
  <si>
    <t>Ремонт крыльца Подъезд №11-12</t>
  </si>
  <si>
    <t>Ремонт крыльца, заливка бетоном подъезд №10</t>
  </si>
  <si>
    <t>Ремонт подъездных крылечек подъезд №5,6,12</t>
  </si>
  <si>
    <t>Заливка бетоном крыльца подъезд №14</t>
  </si>
  <si>
    <t>Ремонт теплоузла отопления ТУ №3</t>
  </si>
  <si>
    <t>Услуги автовышки 0,5 ч</t>
  </si>
  <si>
    <t>Устранение течи в подвале №12</t>
  </si>
  <si>
    <t>Прочистка канализации квартира №58</t>
  </si>
  <si>
    <t>Итого за июль</t>
  </si>
  <si>
    <t>Остекление оконной рамы в подъезде №7 между 2 и 3 этажем</t>
  </si>
  <si>
    <t>Остекление оконной рамы в подъезде №8 между 1 и 2 этажем</t>
  </si>
  <si>
    <t>Ремонт светильников, замена лампочек и схем подъезд №3,14</t>
  </si>
  <si>
    <t>Спиливание кустарников квартира №65</t>
  </si>
  <si>
    <t xml:space="preserve">Сбор негабаритного мусора </t>
  </si>
  <si>
    <t>Ремонт кровли на крыше квартира №172,185</t>
  </si>
  <si>
    <t>Ремонт и железнение крылец подъезд №5,10,11,12,13,14</t>
  </si>
  <si>
    <t>Замена отопительного прибора в кухне и стояка отопления с подвала до квартиры №85</t>
  </si>
  <si>
    <t>Замена 4х отопительных приборов квартира №68</t>
  </si>
  <si>
    <t>Открытие и закрытие подъездных окон после мытья подъезд №8,9</t>
  </si>
  <si>
    <t>Ремонт светильника замена лампочек и схем подъезд №5,6,1,8</t>
  </si>
  <si>
    <t>Ремонт предподъездного освещения, замена прожектора подъезд №11</t>
  </si>
  <si>
    <t>Автовышка 1 час 50 мин</t>
  </si>
  <si>
    <t>Итого за август</t>
  </si>
  <si>
    <t>Замена полотенцесушителя квартира №197</t>
  </si>
  <si>
    <t>Замена отопительных приборов квартира №103</t>
  </si>
  <si>
    <t>Замена полотенцесушителя квартира №103</t>
  </si>
  <si>
    <t>Замена отопительного прибора квартира №61</t>
  </si>
  <si>
    <t>Замена отопительного прибора квартира №129</t>
  </si>
  <si>
    <t>Ремонт канализационной трубы в подвале</t>
  </si>
  <si>
    <t>Запуск отопления</t>
  </si>
  <si>
    <t>Замена участка трубы на стояке отопления в подвале подъезд №10</t>
  </si>
  <si>
    <t>Итого за сентябрь</t>
  </si>
  <si>
    <t>Ремонт светильника замена лампочек и схем подъезд №1,10,4,12,9,8</t>
  </si>
  <si>
    <t>Подключение и отключение электропереноски в подвале для дезинсекции</t>
  </si>
  <si>
    <t>Демонтаж, монтаж провода в электрощите квартира №72</t>
  </si>
  <si>
    <t>Демионтаж, монтаж пакетных выключателей квартира №12</t>
  </si>
  <si>
    <t xml:space="preserve">Таблички пожарная безопасность 7 штук </t>
  </si>
  <si>
    <t xml:space="preserve">Дезинсекция </t>
  </si>
  <si>
    <t>Дератизация</t>
  </si>
  <si>
    <t>Замена канализационной трубы в подвале квартира №85</t>
  </si>
  <si>
    <t>Замена участка труб ГВС, ХВС квартира №74</t>
  </si>
  <si>
    <t>Итого за октябрь</t>
  </si>
  <si>
    <t>Установка информационных стендов в подъездах</t>
  </si>
  <si>
    <t>Закрытие чердака подъезд №11</t>
  </si>
  <si>
    <t>Закрытие подъездного окна подъезд №7</t>
  </si>
  <si>
    <t>Ремонт светильников замена лампочек и схем подъезд №7,6,10,2</t>
  </si>
  <si>
    <t>Монтаж демонтаж светодиодных светильников подъезд №6</t>
  </si>
  <si>
    <t>Запуск подъездного отопления</t>
  </si>
  <si>
    <t>Итого за ноябрь</t>
  </si>
  <si>
    <t>Закрытие подвальных отдушек подъезд №1-5, 6-8</t>
  </si>
  <si>
    <t>Уборка снежных шапок и наледи с подъездных козырьков</t>
  </si>
  <si>
    <t>Демонтаж отливов с подъездных козырьков</t>
  </si>
  <si>
    <t>Устранение неполадок с электроэнергией в подъезде№ 3, замена автомата</t>
  </si>
  <si>
    <t>Ремонт светильников замена лампочек и схем подъезд №12,5,3,13</t>
  </si>
  <si>
    <t>Замена полотенцесушителя и труб ГВС квартира №140,142,138</t>
  </si>
  <si>
    <t>Установка запорной арматуры на стояках ГВС квартира №140</t>
  </si>
  <si>
    <t>Устранение течи на стояке отопления квартира №140,201</t>
  </si>
  <si>
    <t>Прочистка стояка канализации квартира №135</t>
  </si>
  <si>
    <t>Замена крана на стояке ГВС в подвале подъезд №9</t>
  </si>
  <si>
    <t>Устранение течи на стояке отопления в подвале</t>
  </si>
  <si>
    <t>Итого за декабрь</t>
  </si>
  <si>
    <t>Изготовление иустановка оконного проема в подвале</t>
  </si>
  <si>
    <t xml:space="preserve">Работы ППР   </t>
  </si>
  <si>
    <t>Ремонт светильников замена лампочек и схем Подъезд № 3,2,1,9,4,3</t>
  </si>
  <si>
    <t>Демонтаж монтаж светильника подъезд №6</t>
  </si>
  <si>
    <t>Замена стояка отопления квартира №56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</si>
</sst>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wrapText="1"/>
    </xf>
    <xf numFmtId="0" fontId="1" fillId="0" borderId="0" xfId="0" applyFont="1"/>
    <xf numFmtId="0" fontId="2" fillId="0" borderId="0" xfId="0" applyFont="1" applyAlignment="1">
      <alignment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 wrapText="1"/>
    </xf>
    <xf numFmtId="0" fontId="5" fillId="0" borderId="1" xfId="0" applyFont="1" applyBorder="1" applyAlignment="1">
      <alignment wrapText="1"/>
    </xf>
    <xf numFmtId="0" fontId="0" fillId="0" borderId="0" xfId="0" applyAlignment="1">
      <alignment horizontal="center"/>
    </xf>
    <xf numFmtId="0" fontId="1" fillId="0" borderId="1" xfId="0" applyFont="1" applyBorder="1"/>
    <xf numFmtId="0" fontId="0" fillId="0" borderId="1" xfId="0" applyBorder="1"/>
    <xf numFmtId="0" fontId="0" fillId="0" borderId="1" xfId="0" applyBorder="1" applyAlignment="1">
      <alignment wrapText="1"/>
    </xf>
    <xf numFmtId="0" fontId="4" fillId="0" borderId="0" xfId="0" applyFont="1"/>
    <xf numFmtId="0" fontId="5" fillId="0" borderId="1" xfId="0" applyFont="1" applyBorder="1" applyAlignment="1">
      <alignment horizontal="center"/>
    </xf>
    <xf numFmtId="0" fontId="2" fillId="0" borderId="1" xfId="0" applyFont="1" applyBorder="1"/>
    <xf numFmtId="0" fontId="6" fillId="0" borderId="1" xfId="0" applyFont="1" applyBorder="1"/>
    <xf numFmtId="0" fontId="6" fillId="2" borderId="1" xfId="0" applyFont="1" applyFill="1" applyBorder="1"/>
    <xf numFmtId="0" fontId="3" fillId="0" borderId="1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7" fillId="0" borderId="0" xfId="0" applyFont="1"/>
    <xf numFmtId="0" fontId="7" fillId="0" borderId="0" xfId="0" applyFont="1" applyAlignment="1">
      <alignment wrapText="1"/>
    </xf>
    <xf numFmtId="49" fontId="6" fillId="0" borderId="1" xfId="0" applyNumberFormat="1" applyFont="1" applyBorder="1" applyAlignment="1">
      <alignment wrapText="1"/>
    </xf>
    <xf numFmtId="2" fontId="2" fillId="0" borderId="1" xfId="0" applyNumberFormat="1" applyFont="1" applyBorder="1"/>
    <xf numFmtId="2" fontId="7" fillId="0" borderId="0" xfId="0" applyNumberFormat="1" applyFont="1"/>
    <xf numFmtId="0" fontId="0" fillId="0" borderId="1" xfId="0" applyBorder="1" applyAlignment="1">
      <alignment horizontal="center" wrapText="1"/>
    </xf>
    <xf numFmtId="49" fontId="2" fillId="0" borderId="1" xfId="0" applyNumberFormat="1" applyFont="1" applyBorder="1" applyAlignment="1">
      <alignment wrapText="1"/>
    </xf>
    <xf numFmtId="0" fontId="8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8" fillId="0" borderId="1" xfId="0" applyFont="1" applyBorder="1" applyAlignment="1">
      <alignment horizontal="left" wrapText="1"/>
    </xf>
    <xf numFmtId="0" fontId="9" fillId="0" borderId="3" xfId="0" applyFont="1" applyBorder="1" applyAlignment="1">
      <alignment wrapText="1"/>
    </xf>
    <xf numFmtId="0" fontId="8" fillId="0" borderId="0" xfId="0" applyFont="1"/>
    <xf numFmtId="0" fontId="10" fillId="0" borderId="1" xfId="0" applyFont="1" applyBorder="1" applyAlignment="1">
      <alignment wrapText="1"/>
    </xf>
    <xf numFmtId="0" fontId="8" fillId="0" borderId="1" xfId="0" applyFont="1" applyBorder="1"/>
    <xf numFmtId="0" fontId="9" fillId="0" borderId="1" xfId="0" applyFont="1" applyBorder="1"/>
    <xf numFmtId="0" fontId="11" fillId="0" borderId="1" xfId="0" applyFont="1" applyBorder="1" applyAlignment="1">
      <alignment wrapText="1"/>
    </xf>
    <xf numFmtId="0" fontId="8" fillId="0" borderId="2" xfId="0" applyFont="1" applyBorder="1" applyAlignment="1">
      <alignment wrapText="1"/>
    </xf>
    <xf numFmtId="0" fontId="8" fillId="0" borderId="2" xfId="0" applyFont="1" applyBorder="1"/>
    <xf numFmtId="0" fontId="9" fillId="0" borderId="6" xfId="0" applyFont="1" applyBorder="1"/>
    <xf numFmtId="0" fontId="8" fillId="0" borderId="1" xfId="0" applyFont="1" applyBorder="1" applyAlignment="1">
      <alignment horizontal="center"/>
    </xf>
    <xf numFmtId="0" fontId="9" fillId="0" borderId="1" xfId="0" applyFont="1" applyBorder="1" applyAlignment="1">
      <alignment horizontal="left"/>
    </xf>
    <xf numFmtId="0" fontId="8" fillId="0" borderId="4" xfId="0" applyFont="1" applyBorder="1"/>
    <xf numFmtId="0" fontId="8" fillId="0" borderId="5" xfId="0" applyFont="1" applyBorder="1"/>
    <xf numFmtId="0" fontId="8" fillId="0" borderId="8" xfId="0" applyFont="1" applyBorder="1"/>
    <xf numFmtId="2" fontId="8" fillId="0" borderId="1" xfId="0" applyNumberFormat="1" applyFont="1" applyBorder="1"/>
    <xf numFmtId="2" fontId="9" fillId="0" borderId="1" xfId="0" applyNumberFormat="1" applyFont="1" applyBorder="1"/>
    <xf numFmtId="0" fontId="8" fillId="0" borderId="7" xfId="0" applyFont="1" applyBorder="1" applyAlignment="1">
      <alignment wrapText="1"/>
    </xf>
    <xf numFmtId="0" fontId="9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2" fontId="8" fillId="0" borderId="1" xfId="0" applyNumberFormat="1" applyFont="1" applyBorder="1" applyAlignment="1">
      <alignment wrapText="1"/>
    </xf>
    <xf numFmtId="2" fontId="6" fillId="0" borderId="1" xfId="0" applyNumberFormat="1" applyFont="1" applyBorder="1"/>
    <xf numFmtId="0" fontId="10" fillId="0" borderId="2" xfId="0" applyFont="1" applyBorder="1" applyAlignment="1">
      <alignment wrapText="1"/>
    </xf>
    <xf numFmtId="0" fontId="9" fillId="0" borderId="2" xfId="0" applyFont="1" applyBorder="1" applyAlignment="1">
      <alignment wrapText="1"/>
    </xf>
    <xf numFmtId="0" fontId="9" fillId="0" borderId="2" xfId="0" applyFont="1" applyBorder="1"/>
    <xf numFmtId="0" fontId="8" fillId="0" borderId="6" xfId="0" applyFont="1" applyBorder="1"/>
    <xf numFmtId="0" fontId="9" fillId="0" borderId="7" xfId="0" applyFont="1" applyBorder="1"/>
    <xf numFmtId="0" fontId="9" fillId="0" borderId="7" xfId="0" applyFont="1" applyBorder="1" applyAlignment="1">
      <alignment wrapText="1"/>
    </xf>
    <xf numFmtId="0" fontId="9" fillId="0" borderId="5" xfId="0" applyFont="1" applyBorder="1"/>
    <xf numFmtId="0" fontId="9" fillId="0" borderId="8" xfId="0" applyFont="1" applyBorder="1"/>
    <xf numFmtId="2" fontId="9" fillId="0" borderId="1" xfId="0" applyNumberFormat="1" applyFont="1" applyBorder="1" applyAlignment="1">
      <alignment wrapText="1"/>
    </xf>
    <xf numFmtId="0" fontId="8" fillId="0" borderId="8" xfId="0" applyFont="1" applyBorder="1" applyAlignment="1">
      <alignment wrapText="1"/>
    </xf>
    <xf numFmtId="0" fontId="1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6"/>
  <sheetViews>
    <sheetView topLeftCell="A49" workbookViewId="0">
      <selection activeCell="D76" sqref="D76"/>
    </sheetView>
  </sheetViews>
  <sheetFormatPr defaultRowHeight="15" x14ac:dyDescent="0.25"/>
  <cols>
    <col min="1" max="1" width="5" customWidth="1"/>
    <col min="2" max="2" width="47.85546875" customWidth="1"/>
    <col min="3" max="3" width="11.85546875" customWidth="1"/>
    <col min="4" max="4" width="12.5703125" customWidth="1"/>
    <col min="5" max="5" width="9.7109375" customWidth="1"/>
  </cols>
  <sheetData>
    <row r="1" spans="1:8" ht="21" x14ac:dyDescent="0.35">
      <c r="A1" s="1"/>
      <c r="B1" s="65" t="s">
        <v>52</v>
      </c>
      <c r="C1" s="65"/>
      <c r="D1" s="65"/>
      <c r="E1" s="6"/>
      <c r="F1" s="6"/>
      <c r="G1" s="6"/>
      <c r="H1" s="6"/>
    </row>
    <row r="2" spans="1:8" ht="15.75" x14ac:dyDescent="0.25">
      <c r="A2" s="1"/>
      <c r="B2" s="2" t="s">
        <v>33</v>
      </c>
      <c r="C2" s="1"/>
      <c r="D2" s="1"/>
      <c r="E2" s="1"/>
      <c r="F2" s="1"/>
      <c r="G2" s="1"/>
      <c r="H2" s="1"/>
    </row>
    <row r="3" spans="1:8" ht="28.9" customHeight="1" x14ac:dyDescent="0.25">
      <c r="A3" s="1"/>
      <c r="B3" s="64" t="s">
        <v>4</v>
      </c>
      <c r="C3" s="64"/>
      <c r="D3" s="64"/>
      <c r="E3" s="1"/>
      <c r="F3" s="1"/>
      <c r="G3" s="1"/>
      <c r="H3" s="1"/>
    </row>
    <row r="4" spans="1:8" x14ac:dyDescent="0.25">
      <c r="A4" s="7"/>
      <c r="B4" s="8" t="s">
        <v>0</v>
      </c>
      <c r="C4" s="8" t="s">
        <v>1</v>
      </c>
      <c r="D4" s="8" t="s">
        <v>28</v>
      </c>
      <c r="E4" s="1"/>
      <c r="F4" s="1"/>
      <c r="G4" s="1"/>
      <c r="H4" s="1"/>
    </row>
    <row r="5" spans="1:8" x14ac:dyDescent="0.25">
      <c r="A5" s="29"/>
      <c r="B5" s="3" t="s">
        <v>2</v>
      </c>
      <c r="C5" s="29"/>
      <c r="D5" s="30"/>
      <c r="E5" s="1"/>
      <c r="F5" s="1"/>
    </row>
    <row r="6" spans="1:8" ht="30" x14ac:dyDescent="0.25">
      <c r="A6" s="29">
        <v>1</v>
      </c>
      <c r="B6" s="29" t="s">
        <v>53</v>
      </c>
      <c r="C6" s="29">
        <v>1747</v>
      </c>
      <c r="D6" s="30"/>
      <c r="E6" s="1"/>
      <c r="F6" s="1"/>
    </row>
    <row r="7" spans="1:8" x14ac:dyDescent="0.25">
      <c r="A7" s="29">
        <v>2</v>
      </c>
      <c r="B7" s="29" t="s">
        <v>54</v>
      </c>
      <c r="C7" s="29">
        <v>918</v>
      </c>
      <c r="D7" s="30"/>
      <c r="E7" s="1"/>
      <c r="F7" s="1"/>
    </row>
    <row r="8" spans="1:8" x14ac:dyDescent="0.25">
      <c r="A8" s="29">
        <v>3</v>
      </c>
      <c r="B8" s="29" t="s">
        <v>55</v>
      </c>
      <c r="C8" s="29">
        <v>5508</v>
      </c>
      <c r="D8" s="29"/>
      <c r="E8" s="1"/>
      <c r="F8" s="1"/>
    </row>
    <row r="9" spans="1:8" x14ac:dyDescent="0.25">
      <c r="A9" s="29">
        <v>4</v>
      </c>
      <c r="B9" s="29" t="s">
        <v>50</v>
      </c>
      <c r="C9" s="29">
        <v>918</v>
      </c>
      <c r="D9" s="30"/>
      <c r="E9" s="1"/>
      <c r="F9" s="1"/>
    </row>
    <row r="10" spans="1:8" ht="30" x14ac:dyDescent="0.25">
      <c r="A10" s="29">
        <v>5</v>
      </c>
      <c r="B10" s="29" t="s">
        <v>56</v>
      </c>
      <c r="C10" s="29">
        <v>975</v>
      </c>
      <c r="D10" s="29"/>
      <c r="E10" s="1"/>
      <c r="F10" s="1"/>
    </row>
    <row r="11" spans="1:8" x14ac:dyDescent="0.25">
      <c r="A11" s="29">
        <v>6</v>
      </c>
      <c r="B11" s="29" t="s">
        <v>57</v>
      </c>
      <c r="C11" s="29">
        <v>6885</v>
      </c>
      <c r="D11" s="30"/>
      <c r="E11" s="1"/>
      <c r="F11" s="1"/>
    </row>
    <row r="12" spans="1:8" s="5" customFormat="1" ht="30" x14ac:dyDescent="0.25">
      <c r="A12" s="29">
        <v>7</v>
      </c>
      <c r="B12" s="29" t="s">
        <v>58</v>
      </c>
      <c r="C12" s="29">
        <v>3672</v>
      </c>
      <c r="D12" s="30"/>
      <c r="E12" s="4"/>
      <c r="F12" s="4"/>
    </row>
    <row r="13" spans="1:8" s="5" customFormat="1" x14ac:dyDescent="0.25">
      <c r="A13" s="29">
        <v>8</v>
      </c>
      <c r="B13" s="29" t="s">
        <v>59</v>
      </c>
      <c r="C13" s="29">
        <v>4501</v>
      </c>
      <c r="D13" s="30"/>
      <c r="E13" s="4"/>
      <c r="F13" s="4"/>
    </row>
    <row r="14" spans="1:8" ht="30" x14ac:dyDescent="0.25">
      <c r="A14" s="29">
        <v>9</v>
      </c>
      <c r="B14" s="29" t="s">
        <v>60</v>
      </c>
      <c r="C14" s="29">
        <v>788.5</v>
      </c>
      <c r="D14" s="30"/>
      <c r="E14" s="1"/>
      <c r="F14" s="1"/>
    </row>
    <row r="15" spans="1:8" x14ac:dyDescent="0.25">
      <c r="A15" s="29">
        <v>10</v>
      </c>
      <c r="B15" s="29" t="s">
        <v>61</v>
      </c>
      <c r="C15" s="29">
        <v>1836</v>
      </c>
      <c r="D15" s="30"/>
      <c r="E15" s="1"/>
      <c r="F15" s="1"/>
    </row>
    <row r="16" spans="1:8" x14ac:dyDescent="0.25">
      <c r="A16" s="29">
        <v>11</v>
      </c>
      <c r="B16" s="29" t="s">
        <v>50</v>
      </c>
      <c r="C16" s="29">
        <v>918</v>
      </c>
      <c r="D16" s="30"/>
      <c r="E16" s="1"/>
      <c r="F16" s="1"/>
    </row>
    <row r="17" spans="1:6" x14ac:dyDescent="0.25">
      <c r="A17" s="29"/>
      <c r="B17" s="30" t="s">
        <v>49</v>
      </c>
      <c r="C17" s="30">
        <f>SUM(C6:C16)</f>
        <v>28666.5</v>
      </c>
      <c r="D17" s="30">
        <f>C17</f>
        <v>28666.5</v>
      </c>
      <c r="E17" s="1"/>
      <c r="F17" s="1"/>
    </row>
    <row r="18" spans="1:6" x14ac:dyDescent="0.25">
      <c r="A18" s="29"/>
      <c r="B18" s="30" t="s">
        <v>7</v>
      </c>
      <c r="C18" s="29"/>
      <c r="D18" s="30"/>
      <c r="E18" s="1"/>
      <c r="F18" s="1"/>
    </row>
    <row r="19" spans="1:6" s="5" customFormat="1" x14ac:dyDescent="0.25">
      <c r="A19" s="29">
        <v>1</v>
      </c>
      <c r="B19" s="29" t="s">
        <v>74</v>
      </c>
      <c r="C19" s="29">
        <v>3836.5</v>
      </c>
      <c r="D19" s="30"/>
      <c r="E19" s="4"/>
      <c r="F19" s="4"/>
    </row>
    <row r="20" spans="1:6" s="5" customFormat="1" x14ac:dyDescent="0.25">
      <c r="A20" s="29">
        <v>2</v>
      </c>
      <c r="B20" s="29" t="s">
        <v>75</v>
      </c>
      <c r="C20" s="29">
        <v>2860.3</v>
      </c>
      <c r="D20" s="30"/>
      <c r="E20" s="4"/>
      <c r="F20" s="4"/>
    </row>
    <row r="21" spans="1:6" ht="45" x14ac:dyDescent="0.25">
      <c r="A21" s="29">
        <v>3</v>
      </c>
      <c r="B21" s="29" t="s">
        <v>76</v>
      </c>
      <c r="C21" s="29">
        <v>5134.5</v>
      </c>
      <c r="D21" s="30"/>
      <c r="E21" s="1"/>
      <c r="F21" s="1"/>
    </row>
    <row r="22" spans="1:6" ht="30" x14ac:dyDescent="0.25">
      <c r="A22" s="29">
        <v>4</v>
      </c>
      <c r="B22" s="29" t="s">
        <v>77</v>
      </c>
      <c r="C22" s="29">
        <v>1407</v>
      </c>
      <c r="D22" s="30"/>
      <c r="E22" s="1"/>
      <c r="F22" s="1"/>
    </row>
    <row r="23" spans="1:6" x14ac:dyDescent="0.25">
      <c r="A23" s="29">
        <v>5</v>
      </c>
      <c r="B23" s="29" t="s">
        <v>50</v>
      </c>
      <c r="C23" s="29">
        <f>459+1377</f>
        <v>1836</v>
      </c>
      <c r="D23" s="30"/>
      <c r="E23" s="1"/>
      <c r="F23" s="1"/>
    </row>
    <row r="24" spans="1:6" x14ac:dyDescent="0.25">
      <c r="A24" s="29">
        <v>6</v>
      </c>
      <c r="B24" s="29" t="s">
        <v>78</v>
      </c>
      <c r="C24" s="29">
        <v>1377</v>
      </c>
      <c r="D24" s="30"/>
      <c r="E24" s="1"/>
      <c r="F24" s="1"/>
    </row>
    <row r="25" spans="1:6" x14ac:dyDescent="0.25">
      <c r="A25" s="29">
        <v>7</v>
      </c>
      <c r="B25" s="29" t="s">
        <v>79</v>
      </c>
      <c r="C25" s="35">
        <v>2754</v>
      </c>
      <c r="D25" s="30"/>
      <c r="E25" s="1"/>
      <c r="F25" s="1"/>
    </row>
    <row r="26" spans="1:6" x14ac:dyDescent="0.25">
      <c r="A26" s="29"/>
      <c r="B26" s="30" t="s">
        <v>80</v>
      </c>
      <c r="C26" s="36">
        <f>SUM(C19:C25)</f>
        <v>19205.3</v>
      </c>
      <c r="D26" s="30"/>
      <c r="E26" s="1"/>
      <c r="F26" s="1"/>
    </row>
    <row r="27" spans="1:6" x14ac:dyDescent="0.25">
      <c r="A27" s="29"/>
      <c r="B27" s="30" t="s">
        <v>3</v>
      </c>
      <c r="C27" s="29"/>
      <c r="D27" s="29"/>
      <c r="E27" s="1"/>
      <c r="F27" s="1"/>
    </row>
    <row r="28" spans="1:6" s="5" customFormat="1" x14ac:dyDescent="0.25">
      <c r="A28" s="29">
        <v>1</v>
      </c>
      <c r="B28" s="29" t="s">
        <v>86</v>
      </c>
      <c r="C28" s="29">
        <v>2994.5</v>
      </c>
      <c r="D28" s="30"/>
      <c r="E28" s="4"/>
      <c r="F28" s="4"/>
    </row>
    <row r="29" spans="1:6" s="5" customFormat="1" x14ac:dyDescent="0.25">
      <c r="A29" s="29">
        <v>2</v>
      </c>
      <c r="B29" s="29" t="s">
        <v>87</v>
      </c>
      <c r="C29" s="29">
        <v>1377</v>
      </c>
      <c r="D29" s="30"/>
      <c r="E29" s="4"/>
      <c r="F29" s="4"/>
    </row>
    <row r="30" spans="1:6" x14ac:dyDescent="0.25">
      <c r="A30" s="29">
        <v>3</v>
      </c>
      <c r="B30" s="29" t="s">
        <v>88</v>
      </c>
      <c r="C30" s="29">
        <v>3672</v>
      </c>
      <c r="D30" s="30"/>
      <c r="E30" s="1"/>
      <c r="F30" s="1"/>
    </row>
    <row r="31" spans="1:6" ht="30" x14ac:dyDescent="0.25">
      <c r="A31" s="29">
        <v>4</v>
      </c>
      <c r="B31" s="29" t="s">
        <v>89</v>
      </c>
      <c r="C31" s="29">
        <v>1935.2</v>
      </c>
      <c r="D31" s="29"/>
      <c r="E31" s="1"/>
      <c r="F31" s="1"/>
    </row>
    <row r="32" spans="1:6" x14ac:dyDescent="0.25">
      <c r="A32" s="29">
        <v>5</v>
      </c>
      <c r="B32" s="29" t="s">
        <v>90</v>
      </c>
      <c r="C32" s="29">
        <v>3672</v>
      </c>
      <c r="D32" s="30"/>
      <c r="E32" s="1"/>
      <c r="F32" s="1"/>
    </row>
    <row r="33" spans="1:6" x14ac:dyDescent="0.25">
      <c r="A33" s="29"/>
      <c r="B33" s="30" t="s">
        <v>91</v>
      </c>
      <c r="C33" s="30">
        <f>SUM(C28:C32)</f>
        <v>13650.7</v>
      </c>
      <c r="D33" s="30">
        <f>C33+D17</f>
        <v>42317.2</v>
      </c>
      <c r="E33" s="1"/>
      <c r="F33" s="1"/>
    </row>
    <row r="34" spans="1:6" x14ac:dyDescent="0.25">
      <c r="A34" s="29"/>
      <c r="B34" s="30" t="s">
        <v>9</v>
      </c>
      <c r="C34" s="30"/>
      <c r="D34" s="30"/>
      <c r="E34" s="1"/>
      <c r="F34" s="1"/>
    </row>
    <row r="35" spans="1:6" x14ac:dyDescent="0.25">
      <c r="A35" s="29">
        <v>1</v>
      </c>
      <c r="B35" s="29" t="s">
        <v>105</v>
      </c>
      <c r="C35" s="29">
        <v>459</v>
      </c>
      <c r="D35" s="30"/>
      <c r="E35" s="1"/>
      <c r="F35" s="1"/>
    </row>
    <row r="36" spans="1:6" x14ac:dyDescent="0.25">
      <c r="A36" s="29">
        <v>2</v>
      </c>
      <c r="B36" s="29" t="s">
        <v>106</v>
      </c>
      <c r="C36" s="29">
        <v>1389</v>
      </c>
      <c r="D36" s="30"/>
      <c r="E36" s="1"/>
      <c r="F36" s="1"/>
    </row>
    <row r="37" spans="1:6" x14ac:dyDescent="0.25">
      <c r="A37" s="29">
        <v>3</v>
      </c>
      <c r="B37" s="29" t="s">
        <v>107</v>
      </c>
      <c r="C37" s="29">
        <v>2295</v>
      </c>
      <c r="D37" s="30"/>
      <c r="E37" s="1"/>
      <c r="F37" s="1"/>
    </row>
    <row r="38" spans="1:6" x14ac:dyDescent="0.25">
      <c r="A38" s="29"/>
      <c r="B38" s="30" t="s">
        <v>108</v>
      </c>
      <c r="C38" s="30">
        <f>SUM(C35:C37)</f>
        <v>4143</v>
      </c>
      <c r="D38" s="30">
        <f>C38+D33</f>
        <v>46460.2</v>
      </c>
      <c r="E38" s="1"/>
      <c r="F38" s="1"/>
    </row>
    <row r="39" spans="1:6" x14ac:dyDescent="0.25">
      <c r="A39" s="29"/>
      <c r="B39" s="30" t="s">
        <v>10</v>
      </c>
      <c r="C39" s="29"/>
      <c r="D39" s="30"/>
      <c r="E39" s="1"/>
      <c r="F39" s="1"/>
    </row>
    <row r="40" spans="1:6" x14ac:dyDescent="0.25">
      <c r="A40" s="29">
        <v>1</v>
      </c>
      <c r="B40" s="29" t="s">
        <v>107</v>
      </c>
      <c r="C40" s="29">
        <f>918+2754</f>
        <v>3672</v>
      </c>
      <c r="D40" s="30"/>
      <c r="E40" s="1"/>
      <c r="F40" s="1"/>
    </row>
    <row r="41" spans="1:6" x14ac:dyDescent="0.25">
      <c r="A41" s="29">
        <v>2</v>
      </c>
      <c r="B41" s="29" t="s">
        <v>112</v>
      </c>
      <c r="C41" s="29">
        <v>1377</v>
      </c>
      <c r="D41" s="30"/>
      <c r="E41" s="1"/>
      <c r="F41" s="1"/>
    </row>
    <row r="42" spans="1:6" x14ac:dyDescent="0.25">
      <c r="A42" s="29">
        <v>3</v>
      </c>
      <c r="B42" s="29" t="s">
        <v>113</v>
      </c>
      <c r="C42" s="29">
        <v>459</v>
      </c>
      <c r="D42" s="30"/>
      <c r="E42" s="1"/>
      <c r="F42" s="1"/>
    </row>
    <row r="43" spans="1:6" x14ac:dyDescent="0.25">
      <c r="A43" s="29">
        <v>4</v>
      </c>
      <c r="B43" s="29" t="s">
        <v>114</v>
      </c>
      <c r="C43" s="29">
        <v>1377</v>
      </c>
      <c r="D43" s="30"/>
      <c r="E43" s="1"/>
      <c r="F43" s="1"/>
    </row>
    <row r="44" spans="1:6" ht="45" x14ac:dyDescent="0.25">
      <c r="A44" s="29">
        <v>5</v>
      </c>
      <c r="B44" s="29" t="s">
        <v>115</v>
      </c>
      <c r="C44" s="29">
        <v>2664.8</v>
      </c>
      <c r="D44" s="30"/>
      <c r="E44" s="1"/>
      <c r="F44" s="1"/>
    </row>
    <row r="45" spans="1:6" ht="45" x14ac:dyDescent="0.25">
      <c r="A45" s="29">
        <v>6</v>
      </c>
      <c r="B45" s="29" t="s">
        <v>116</v>
      </c>
      <c r="C45" s="29">
        <v>1574.3</v>
      </c>
      <c r="D45" s="30"/>
      <c r="E45" s="1"/>
      <c r="F45" s="1"/>
    </row>
    <row r="46" spans="1:6" x14ac:dyDescent="0.25">
      <c r="A46" s="29"/>
      <c r="B46" s="30" t="s">
        <v>117</v>
      </c>
      <c r="C46" s="30">
        <f>SUM(C40:C45)</f>
        <v>11124.099999999999</v>
      </c>
      <c r="D46" s="30">
        <f>C46+D38</f>
        <v>57584.299999999996</v>
      </c>
      <c r="E46" s="1"/>
      <c r="F46" s="1"/>
    </row>
    <row r="47" spans="1:6" x14ac:dyDescent="0.25">
      <c r="A47" s="29"/>
      <c r="B47" s="30" t="s">
        <v>11</v>
      </c>
      <c r="C47" s="29"/>
      <c r="D47" s="30"/>
      <c r="E47" s="1"/>
      <c r="F47" s="1"/>
    </row>
    <row r="48" spans="1:6" ht="16.5" customHeight="1" x14ac:dyDescent="0.25">
      <c r="A48" s="29">
        <v>1</v>
      </c>
      <c r="B48" s="29" t="s">
        <v>121</v>
      </c>
      <c r="C48" s="29">
        <f>2141.3+3410</f>
        <v>5551.3</v>
      </c>
      <c r="D48" s="30">
        <f>C48+D46</f>
        <v>63135.6</v>
      </c>
      <c r="E48" s="1"/>
      <c r="F48" s="1"/>
    </row>
    <row r="49" spans="1:6" x14ac:dyDescent="0.25">
      <c r="A49" s="29"/>
      <c r="B49" s="30" t="s">
        <v>12</v>
      </c>
      <c r="C49" s="29"/>
      <c r="D49" s="30"/>
      <c r="E49" s="1"/>
      <c r="F49" s="1"/>
    </row>
    <row r="50" spans="1:6" x14ac:dyDescent="0.25">
      <c r="A50" s="29">
        <v>1</v>
      </c>
      <c r="B50" s="29" t="s">
        <v>138</v>
      </c>
      <c r="C50" s="29">
        <v>3030</v>
      </c>
      <c r="D50" s="30"/>
      <c r="E50" s="1"/>
      <c r="F50" s="1"/>
    </row>
    <row r="51" spans="1:6" x14ac:dyDescent="0.25">
      <c r="A51" s="29">
        <v>2</v>
      </c>
      <c r="B51" s="29" t="s">
        <v>139</v>
      </c>
      <c r="C51" s="29">
        <v>4140</v>
      </c>
      <c r="D51" s="30"/>
      <c r="E51" s="1"/>
      <c r="F51" s="1"/>
    </row>
    <row r="52" spans="1:6" x14ac:dyDescent="0.25">
      <c r="A52" s="29"/>
      <c r="B52" s="30" t="s">
        <v>140</v>
      </c>
      <c r="C52" s="30">
        <f>SUM(C50:C51)</f>
        <v>7170</v>
      </c>
      <c r="D52" s="30">
        <f>C52+D48</f>
        <v>70305.600000000006</v>
      </c>
      <c r="E52" s="1"/>
      <c r="F52" s="1"/>
    </row>
    <row r="53" spans="1:6" x14ac:dyDescent="0.25">
      <c r="A53" s="29"/>
      <c r="B53" s="30" t="s">
        <v>13</v>
      </c>
      <c r="C53" s="29"/>
      <c r="D53" s="30"/>
      <c r="E53" s="1"/>
      <c r="F53" s="1"/>
    </row>
    <row r="54" spans="1:6" x14ac:dyDescent="0.25">
      <c r="A54" s="29">
        <v>1</v>
      </c>
      <c r="B54" s="29" t="s">
        <v>50</v>
      </c>
      <c r="C54" s="29">
        <f>2070+2760</f>
        <v>4830</v>
      </c>
      <c r="D54" s="30">
        <f>C54+D52</f>
        <v>75135.600000000006</v>
      </c>
      <c r="E54" s="1"/>
      <c r="F54" s="1"/>
    </row>
    <row r="55" spans="1:6" x14ac:dyDescent="0.25">
      <c r="A55" s="29"/>
      <c r="B55" s="30" t="s">
        <v>14</v>
      </c>
      <c r="C55" s="29"/>
      <c r="D55" s="30"/>
      <c r="E55" s="1"/>
      <c r="F55" s="1"/>
    </row>
    <row r="56" spans="1:6" x14ac:dyDescent="0.25">
      <c r="A56" s="29">
        <v>1</v>
      </c>
      <c r="B56" s="29" t="s">
        <v>160</v>
      </c>
      <c r="C56" s="29">
        <v>4140</v>
      </c>
      <c r="D56" s="30"/>
      <c r="E56" s="1"/>
      <c r="F56" s="1"/>
    </row>
    <row r="57" spans="1:6" x14ac:dyDescent="0.25">
      <c r="A57" s="29">
        <v>2</v>
      </c>
      <c r="B57" s="29" t="s">
        <v>161</v>
      </c>
      <c r="C57" s="29">
        <v>4140</v>
      </c>
      <c r="D57" s="30"/>
      <c r="E57" s="1"/>
      <c r="F57" s="1"/>
    </row>
    <row r="58" spans="1:6" x14ac:dyDescent="0.25">
      <c r="A58" s="29">
        <v>3</v>
      </c>
      <c r="B58" s="29" t="s">
        <v>155</v>
      </c>
      <c r="C58" s="29">
        <v>2760</v>
      </c>
      <c r="D58" s="30"/>
      <c r="E58" s="1"/>
      <c r="F58" s="1"/>
    </row>
    <row r="59" spans="1:6" ht="30" x14ac:dyDescent="0.25">
      <c r="A59" s="29">
        <v>4</v>
      </c>
      <c r="B59" s="29" t="s">
        <v>162</v>
      </c>
      <c r="C59" s="29">
        <v>6300.5</v>
      </c>
      <c r="D59" s="30"/>
      <c r="E59" s="1"/>
      <c r="F59" s="1"/>
    </row>
    <row r="60" spans="1:6" x14ac:dyDescent="0.25">
      <c r="A60" s="29"/>
      <c r="B60" s="30" t="s">
        <v>163</v>
      </c>
      <c r="C60" s="30">
        <f>SUM(C56:C59)</f>
        <v>17340.5</v>
      </c>
      <c r="D60" s="30">
        <f>C60+D54</f>
        <v>92476.1</v>
      </c>
      <c r="E60" s="1"/>
      <c r="F60" s="1"/>
    </row>
    <row r="61" spans="1:6" x14ac:dyDescent="0.25">
      <c r="A61" s="29"/>
      <c r="B61" s="30" t="s">
        <v>15</v>
      </c>
      <c r="C61" s="30"/>
      <c r="D61" s="30"/>
      <c r="E61" s="1"/>
      <c r="F61" s="1"/>
    </row>
    <row r="62" spans="1:6" x14ac:dyDescent="0.25">
      <c r="A62" s="29">
        <v>1</v>
      </c>
      <c r="B62" s="29" t="s">
        <v>107</v>
      </c>
      <c r="C62" s="29">
        <v>1380</v>
      </c>
      <c r="D62" s="30"/>
      <c r="E62" s="1"/>
      <c r="F62" s="1"/>
    </row>
    <row r="63" spans="1:6" ht="30" x14ac:dyDescent="0.25">
      <c r="A63" s="29">
        <v>2</v>
      </c>
      <c r="B63" s="29" t="s">
        <v>171</v>
      </c>
      <c r="C63" s="29">
        <v>4272.5</v>
      </c>
      <c r="D63" s="30"/>
      <c r="E63" s="1"/>
      <c r="F63" s="1"/>
    </row>
    <row r="64" spans="1:6" x14ac:dyDescent="0.25">
      <c r="A64" s="29">
        <v>3</v>
      </c>
      <c r="B64" s="29" t="s">
        <v>172</v>
      </c>
      <c r="C64" s="29">
        <v>8400</v>
      </c>
      <c r="D64" s="30"/>
      <c r="E64" s="1"/>
      <c r="F64" s="1"/>
    </row>
    <row r="65" spans="1:6" x14ac:dyDescent="0.25">
      <c r="A65" s="29"/>
      <c r="B65" s="30" t="s">
        <v>173</v>
      </c>
      <c r="C65" s="30">
        <f>SUM(C62:C64)</f>
        <v>14052.5</v>
      </c>
      <c r="D65" s="30">
        <f>C65+D60</f>
        <v>106528.6</v>
      </c>
      <c r="E65" s="1"/>
      <c r="F65" s="1"/>
    </row>
    <row r="66" spans="1:6" x14ac:dyDescent="0.25">
      <c r="A66" s="29"/>
      <c r="B66" s="30" t="s">
        <v>16</v>
      </c>
      <c r="C66" s="29"/>
      <c r="D66" s="30"/>
      <c r="E66" s="1"/>
      <c r="F66" s="1"/>
    </row>
    <row r="67" spans="1:6" x14ac:dyDescent="0.25">
      <c r="A67" s="29">
        <v>1</v>
      </c>
      <c r="B67" s="29" t="s">
        <v>107</v>
      </c>
      <c r="C67" s="29">
        <f>3450+2760</f>
        <v>6210</v>
      </c>
      <c r="D67" s="30"/>
      <c r="E67" s="1"/>
      <c r="F67" s="1"/>
    </row>
    <row r="68" spans="1:6" x14ac:dyDescent="0.25">
      <c r="A68" s="29">
        <v>2</v>
      </c>
      <c r="B68" s="29" t="s">
        <v>179</v>
      </c>
      <c r="C68" s="29">
        <v>1380</v>
      </c>
      <c r="D68" s="30"/>
      <c r="E68" s="1"/>
      <c r="F68" s="1"/>
    </row>
    <row r="69" spans="1:6" x14ac:dyDescent="0.25">
      <c r="A69" s="29"/>
      <c r="B69" s="30" t="s">
        <v>180</v>
      </c>
      <c r="C69" s="30">
        <f>SUM(C67:C68)</f>
        <v>7590</v>
      </c>
      <c r="D69" s="32">
        <f>C69+D65</f>
        <v>114118.6</v>
      </c>
      <c r="E69" s="1"/>
      <c r="F69" s="1"/>
    </row>
    <row r="70" spans="1:6" x14ac:dyDescent="0.25">
      <c r="A70" s="29"/>
      <c r="B70" s="30" t="s">
        <v>17</v>
      </c>
      <c r="C70" s="30"/>
      <c r="D70" s="32"/>
      <c r="E70" s="1"/>
      <c r="F70" s="1"/>
    </row>
    <row r="71" spans="1:6" ht="30" x14ac:dyDescent="0.25">
      <c r="A71" s="29">
        <v>1</v>
      </c>
      <c r="B71" s="29" t="s">
        <v>188</v>
      </c>
      <c r="C71" s="29">
        <f>1380+1035</f>
        <v>2415</v>
      </c>
      <c r="D71" s="32"/>
      <c r="E71" s="1"/>
      <c r="F71" s="1"/>
    </row>
    <row r="72" spans="1:6" x14ac:dyDescent="0.25">
      <c r="A72" s="29">
        <v>2</v>
      </c>
      <c r="B72" s="29" t="s">
        <v>189</v>
      </c>
      <c r="C72" s="29">
        <f>4140+4140</f>
        <v>8280</v>
      </c>
      <c r="D72" s="32"/>
      <c r="E72" s="1"/>
      <c r="F72" s="1"/>
    </row>
    <row r="73" spans="1:6" ht="30" x14ac:dyDescent="0.25">
      <c r="A73" s="29">
        <v>3</v>
      </c>
      <c r="B73" s="29" t="s">
        <v>190</v>
      </c>
      <c r="C73" s="29">
        <v>786.9</v>
      </c>
      <c r="D73" s="32"/>
      <c r="E73" s="1"/>
      <c r="F73" s="1"/>
    </row>
    <row r="74" spans="1:6" x14ac:dyDescent="0.25">
      <c r="A74" s="29">
        <v>4</v>
      </c>
      <c r="B74" s="29" t="s">
        <v>191</v>
      </c>
      <c r="C74" s="29">
        <v>4380</v>
      </c>
      <c r="D74" s="32"/>
      <c r="E74" s="1"/>
      <c r="F74" s="1"/>
    </row>
    <row r="75" spans="1:6" x14ac:dyDescent="0.25">
      <c r="A75" s="29"/>
      <c r="B75" s="30" t="s">
        <v>192</v>
      </c>
      <c r="C75" s="30">
        <f>SUM(C71:C74)</f>
        <v>15861.9</v>
      </c>
      <c r="D75" s="32">
        <f>C75+D69</f>
        <v>129980.5</v>
      </c>
      <c r="E75" s="1"/>
      <c r="F75" s="1"/>
    </row>
    <row r="76" spans="1:6" x14ac:dyDescent="0.25">
      <c r="A76" s="29"/>
      <c r="B76" s="29"/>
      <c r="C76" s="29"/>
      <c r="D76" s="32"/>
      <c r="E76" s="1"/>
      <c r="F76" s="1"/>
    </row>
    <row r="77" spans="1:6" x14ac:dyDescent="0.25">
      <c r="A77" s="29"/>
      <c r="B77" s="29"/>
      <c r="C77" s="29"/>
      <c r="D77" s="32"/>
      <c r="E77" s="1"/>
      <c r="F77" s="1"/>
    </row>
    <row r="78" spans="1:6" x14ac:dyDescent="0.25">
      <c r="A78" s="29"/>
      <c r="B78" s="29"/>
      <c r="C78" s="29"/>
      <c r="D78" s="32"/>
      <c r="E78" s="1"/>
      <c r="F78" s="1"/>
    </row>
    <row r="79" spans="1:6" x14ac:dyDescent="0.25">
      <c r="A79" s="29"/>
      <c r="B79" s="29"/>
      <c r="C79" s="29"/>
      <c r="D79" s="32"/>
      <c r="E79" s="1"/>
      <c r="F79" s="1"/>
    </row>
    <row r="80" spans="1:6" x14ac:dyDescent="0.25">
      <c r="A80" s="29"/>
      <c r="B80" s="29"/>
      <c r="C80" s="29"/>
      <c r="D80" s="32"/>
      <c r="E80" s="1"/>
      <c r="F80" s="1"/>
    </row>
    <row r="81" spans="1:6" x14ac:dyDescent="0.25">
      <c r="A81" s="29"/>
      <c r="B81" s="29"/>
      <c r="C81" s="29"/>
      <c r="D81" s="32"/>
      <c r="E81" s="1"/>
      <c r="F81" s="1"/>
    </row>
    <row r="82" spans="1:6" x14ac:dyDescent="0.25">
      <c r="A82" s="29"/>
      <c r="B82" s="29"/>
      <c r="C82" s="29"/>
      <c r="D82" s="32"/>
      <c r="E82" s="1"/>
      <c r="F82" s="1"/>
    </row>
    <row r="83" spans="1:6" x14ac:dyDescent="0.25">
      <c r="A83" s="29"/>
      <c r="B83" s="29"/>
      <c r="C83" s="29"/>
      <c r="D83" s="32"/>
      <c r="E83" s="1"/>
      <c r="F83" s="1"/>
    </row>
    <row r="84" spans="1:6" x14ac:dyDescent="0.25">
      <c r="A84" s="29"/>
      <c r="B84" s="29"/>
      <c r="C84" s="29"/>
      <c r="D84" s="32"/>
      <c r="E84" s="1"/>
      <c r="F84" s="1"/>
    </row>
    <row r="85" spans="1:6" x14ac:dyDescent="0.25">
      <c r="A85" s="29"/>
      <c r="B85" s="29"/>
      <c r="C85" s="29"/>
      <c r="D85" s="32"/>
      <c r="E85" s="1"/>
      <c r="F85" s="1"/>
    </row>
    <row r="86" spans="1:6" x14ac:dyDescent="0.25">
      <c r="A86" s="29"/>
      <c r="B86" s="30"/>
      <c r="C86" s="30"/>
      <c r="D86" s="32"/>
      <c r="E86" s="1"/>
      <c r="F86" s="1"/>
    </row>
    <row r="87" spans="1:6" x14ac:dyDescent="0.25">
      <c r="A87" s="29"/>
      <c r="B87" s="30"/>
      <c r="C87" s="29"/>
      <c r="D87" s="32"/>
      <c r="E87" s="1"/>
      <c r="F87" s="1"/>
    </row>
    <row r="88" spans="1:6" x14ac:dyDescent="0.25">
      <c r="A88" s="29"/>
      <c r="B88" s="29"/>
      <c r="C88" s="29"/>
      <c r="D88" s="32"/>
      <c r="E88" s="1"/>
      <c r="F88" s="1"/>
    </row>
    <row r="89" spans="1:6" x14ac:dyDescent="0.25">
      <c r="A89" s="29"/>
      <c r="B89" s="29"/>
      <c r="C89" s="29"/>
      <c r="D89" s="32"/>
      <c r="E89" s="1"/>
      <c r="F89" s="1"/>
    </row>
    <row r="90" spans="1:6" x14ac:dyDescent="0.25">
      <c r="A90" s="29"/>
      <c r="B90" s="29"/>
      <c r="C90" s="29"/>
      <c r="D90" s="32"/>
      <c r="E90" s="1"/>
      <c r="F90" s="1"/>
    </row>
    <row r="91" spans="1:6" x14ac:dyDescent="0.25">
      <c r="A91" s="29"/>
      <c r="B91" s="29"/>
      <c r="C91" s="29"/>
      <c r="D91" s="32"/>
      <c r="E91" s="1"/>
      <c r="F91" s="1"/>
    </row>
    <row r="92" spans="1:6" x14ac:dyDescent="0.25">
      <c r="A92" s="29"/>
      <c r="B92" s="29"/>
      <c r="C92" s="29"/>
      <c r="D92" s="32"/>
      <c r="E92" s="1"/>
      <c r="F92" s="1"/>
    </row>
    <row r="93" spans="1:6" x14ac:dyDescent="0.25">
      <c r="A93" s="29"/>
      <c r="B93" s="30"/>
      <c r="C93" s="30"/>
      <c r="D93" s="32"/>
      <c r="E93" s="1"/>
      <c r="F93" s="1"/>
    </row>
    <row r="94" spans="1:6" x14ac:dyDescent="0.25">
      <c r="A94" s="29"/>
      <c r="B94" s="30"/>
      <c r="C94" s="29"/>
      <c r="D94" s="32"/>
      <c r="E94" s="1"/>
      <c r="F94" s="1"/>
    </row>
    <row r="95" spans="1:6" x14ac:dyDescent="0.25">
      <c r="A95" s="29"/>
      <c r="B95" s="29"/>
      <c r="C95" s="29"/>
      <c r="D95" s="32"/>
      <c r="E95" s="1"/>
      <c r="F95" s="1"/>
    </row>
    <row r="96" spans="1:6" x14ac:dyDescent="0.25">
      <c r="A96" s="29"/>
      <c r="B96" s="29"/>
      <c r="C96" s="29"/>
      <c r="D96" s="32"/>
      <c r="E96" s="1"/>
      <c r="F96" s="1"/>
    </row>
    <row r="97" spans="1:6" x14ac:dyDescent="0.25">
      <c r="A97" s="29"/>
      <c r="B97" s="29"/>
      <c r="C97" s="29"/>
      <c r="D97" s="32"/>
      <c r="E97" s="1"/>
      <c r="F97" s="1"/>
    </row>
    <row r="98" spans="1:6" x14ac:dyDescent="0.25">
      <c r="A98" s="29"/>
      <c r="B98" s="29"/>
      <c r="C98" s="29"/>
      <c r="D98" s="32"/>
      <c r="E98" s="1"/>
      <c r="F98" s="1"/>
    </row>
    <row r="99" spans="1:6" x14ac:dyDescent="0.25">
      <c r="A99" s="29"/>
      <c r="B99" s="29"/>
      <c r="C99" s="29"/>
      <c r="D99" s="32"/>
      <c r="E99" s="1"/>
      <c r="F99" s="1"/>
    </row>
    <row r="100" spans="1:6" x14ac:dyDescent="0.25">
      <c r="A100" s="29"/>
      <c r="B100" s="30"/>
      <c r="C100" s="30"/>
      <c r="D100" s="32"/>
      <c r="E100" s="1"/>
      <c r="F100" s="1"/>
    </row>
    <row r="101" spans="1:6" x14ac:dyDescent="0.25">
      <c r="A101" s="29"/>
      <c r="B101" s="29"/>
      <c r="C101" s="29"/>
      <c r="D101" s="32"/>
      <c r="E101" s="1"/>
      <c r="F101" s="1"/>
    </row>
    <row r="102" spans="1:6" x14ac:dyDescent="0.25">
      <c r="A102" s="29"/>
      <c r="B102" s="29"/>
      <c r="C102" s="29"/>
      <c r="D102" s="32"/>
      <c r="E102" s="1"/>
      <c r="F102" s="1"/>
    </row>
    <row r="103" spans="1:6" x14ac:dyDescent="0.25">
      <c r="A103" s="29"/>
      <c r="B103" s="29"/>
      <c r="C103" s="29"/>
      <c r="D103" s="32"/>
      <c r="E103" s="1"/>
      <c r="F103" s="1"/>
    </row>
    <row r="104" spans="1:6" x14ac:dyDescent="0.25">
      <c r="A104" s="29"/>
      <c r="B104" s="29"/>
      <c r="C104" s="29"/>
      <c r="D104" s="32"/>
      <c r="E104" s="1"/>
      <c r="F104" s="1"/>
    </row>
    <row r="105" spans="1:6" x14ac:dyDescent="0.25">
      <c r="A105" s="29"/>
      <c r="B105" s="29"/>
      <c r="C105" s="29"/>
      <c r="D105" s="32"/>
      <c r="E105" s="1"/>
      <c r="F105" s="1"/>
    </row>
    <row r="106" spans="1:6" x14ac:dyDescent="0.25">
      <c r="A106" s="33"/>
      <c r="B106" s="33"/>
      <c r="C106" s="33"/>
      <c r="D106" s="33"/>
    </row>
  </sheetData>
  <mergeCells count="2">
    <mergeCell ref="B3:D3"/>
    <mergeCell ref="B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49"/>
  <sheetViews>
    <sheetView topLeftCell="A22" workbookViewId="0">
      <selection activeCell="D43" sqref="D43"/>
    </sheetView>
  </sheetViews>
  <sheetFormatPr defaultRowHeight="15" x14ac:dyDescent="0.25"/>
  <cols>
    <col min="1" max="1" width="4.28515625" customWidth="1"/>
    <col min="2" max="2" width="47.28515625" customWidth="1"/>
    <col min="3" max="3" width="10.5703125" customWidth="1"/>
    <col min="4" max="4" width="13.7109375" customWidth="1"/>
  </cols>
  <sheetData>
    <row r="1" spans="1:8" ht="21" x14ac:dyDescent="0.35">
      <c r="A1" s="1"/>
      <c r="B1" s="65" t="s">
        <v>52</v>
      </c>
      <c r="C1" s="65"/>
      <c r="D1" s="65"/>
      <c r="E1" s="6"/>
      <c r="F1" s="6"/>
      <c r="G1" s="6"/>
      <c r="H1" s="6"/>
    </row>
    <row r="2" spans="1:8" ht="15.75" x14ac:dyDescent="0.25">
      <c r="A2" s="1"/>
      <c r="B2" s="2" t="s">
        <v>33</v>
      </c>
      <c r="C2" s="1"/>
      <c r="D2" s="1"/>
      <c r="E2" s="1"/>
      <c r="F2" s="1"/>
      <c r="G2" s="1"/>
      <c r="H2" s="1"/>
    </row>
    <row r="3" spans="1:8" ht="28.9" customHeight="1" x14ac:dyDescent="0.25">
      <c r="A3" s="1"/>
      <c r="B3" s="64" t="s">
        <v>8</v>
      </c>
      <c r="C3" s="64"/>
      <c r="D3" s="64"/>
      <c r="E3" s="1"/>
      <c r="F3" s="1"/>
      <c r="G3" s="1"/>
      <c r="H3" s="1"/>
    </row>
    <row r="4" spans="1:8" x14ac:dyDescent="0.25">
      <c r="A4" s="7"/>
      <c r="B4" s="8" t="s">
        <v>0</v>
      </c>
      <c r="C4" s="7" t="s">
        <v>1</v>
      </c>
      <c r="D4" s="8" t="s">
        <v>28</v>
      </c>
      <c r="E4" s="1"/>
      <c r="F4" s="1"/>
      <c r="G4" s="1"/>
      <c r="H4" s="1"/>
    </row>
    <row r="5" spans="1:8" x14ac:dyDescent="0.25">
      <c r="A5" s="7"/>
      <c r="B5" s="3" t="s">
        <v>2</v>
      </c>
      <c r="C5" s="7"/>
      <c r="D5" s="7"/>
      <c r="E5" s="1"/>
      <c r="F5" s="1"/>
      <c r="G5" s="1"/>
      <c r="H5" s="1"/>
    </row>
    <row r="6" spans="1:8" ht="30" x14ac:dyDescent="0.25">
      <c r="A6" s="34">
        <v>1</v>
      </c>
      <c r="B6" s="29" t="s">
        <v>69</v>
      </c>
      <c r="C6" s="29">
        <v>2046</v>
      </c>
      <c r="D6" s="34"/>
      <c r="E6" s="1"/>
      <c r="F6" s="1"/>
      <c r="G6" s="1"/>
      <c r="H6" s="1"/>
    </row>
    <row r="7" spans="1:8" s="1" customFormat="1" x14ac:dyDescent="0.25">
      <c r="A7" s="29">
        <v>2</v>
      </c>
      <c r="B7" s="29" t="s">
        <v>70</v>
      </c>
      <c r="C7" s="29">
        <v>2754</v>
      </c>
      <c r="D7" s="29"/>
    </row>
    <row r="8" spans="1:8" s="4" customFormat="1" x14ac:dyDescent="0.25">
      <c r="A8" s="29"/>
      <c r="B8" s="30" t="s">
        <v>49</v>
      </c>
      <c r="C8" s="30">
        <f>SUM(C6:C7)</f>
        <v>4800</v>
      </c>
      <c r="D8" s="30">
        <f>C8</f>
        <v>4800</v>
      </c>
      <c r="F8" s="1"/>
    </row>
    <row r="9" spans="1:8" s="4" customFormat="1" x14ac:dyDescent="0.25">
      <c r="A9" s="29"/>
      <c r="B9" s="30" t="s">
        <v>7</v>
      </c>
      <c r="C9" s="29"/>
      <c r="D9" s="30"/>
    </row>
    <row r="10" spans="1:8" s="1" customFormat="1" x14ac:dyDescent="0.25">
      <c r="A10" s="29">
        <v>1</v>
      </c>
      <c r="B10" s="29" t="s">
        <v>81</v>
      </c>
      <c r="C10" s="29">
        <v>5508</v>
      </c>
      <c r="D10" s="30">
        <f>C10+D8</f>
        <v>10308</v>
      </c>
    </row>
    <row r="11" spans="1:8" s="1" customFormat="1" x14ac:dyDescent="0.25">
      <c r="A11" s="29"/>
      <c r="B11" s="30" t="s">
        <v>3</v>
      </c>
      <c r="C11" s="30"/>
      <c r="D11" s="30"/>
    </row>
    <row r="12" spans="1:8" s="4" customFormat="1" ht="15" customHeight="1" x14ac:dyDescent="0.25">
      <c r="A12" s="29">
        <v>1</v>
      </c>
      <c r="B12" s="29" t="s">
        <v>94</v>
      </c>
      <c r="C12" s="29">
        <v>1768</v>
      </c>
      <c r="D12" s="30"/>
    </row>
    <row r="13" spans="1:8" s="4" customFormat="1" ht="30" x14ac:dyDescent="0.25">
      <c r="A13" s="29">
        <v>2</v>
      </c>
      <c r="B13" s="29" t="s">
        <v>95</v>
      </c>
      <c r="C13" s="29">
        <v>4286.1000000000004</v>
      </c>
      <c r="D13" s="30"/>
    </row>
    <row r="14" spans="1:8" s="4" customFormat="1" x14ac:dyDescent="0.25">
      <c r="A14" s="29">
        <v>3</v>
      </c>
      <c r="B14" s="29" t="s">
        <v>96</v>
      </c>
      <c r="C14" s="29">
        <v>4819.5</v>
      </c>
      <c r="D14" s="30"/>
    </row>
    <row r="15" spans="1:8" s="1" customFormat="1" ht="30" x14ac:dyDescent="0.25">
      <c r="A15" s="29">
        <v>4</v>
      </c>
      <c r="B15" s="29" t="s">
        <v>97</v>
      </c>
      <c r="C15" s="29">
        <v>3575.1</v>
      </c>
      <c r="D15" s="30"/>
    </row>
    <row r="16" spans="1:8" s="1" customFormat="1" x14ac:dyDescent="0.25">
      <c r="A16" s="29"/>
      <c r="B16" s="30" t="s">
        <v>91</v>
      </c>
      <c r="C16" s="30">
        <f>SUM(C12:C15)</f>
        <v>14448.7</v>
      </c>
      <c r="D16" s="30">
        <f>C16+D10</f>
        <v>24756.7</v>
      </c>
    </row>
    <row r="17" spans="1:4" s="1" customFormat="1" x14ac:dyDescent="0.25">
      <c r="A17" s="29"/>
      <c r="B17" s="30" t="s">
        <v>9</v>
      </c>
      <c r="C17" s="29"/>
      <c r="D17" s="30"/>
    </row>
    <row r="18" spans="1:4" s="1" customFormat="1" ht="30" x14ac:dyDescent="0.25">
      <c r="A18" s="29">
        <v>1</v>
      </c>
      <c r="B18" s="29" t="s">
        <v>109</v>
      </c>
      <c r="C18" s="29">
        <v>1377</v>
      </c>
      <c r="D18" s="30"/>
    </row>
    <row r="19" spans="1:4" s="1" customFormat="1" x14ac:dyDescent="0.25">
      <c r="A19" s="29">
        <v>2</v>
      </c>
      <c r="B19" s="29" t="s">
        <v>110</v>
      </c>
      <c r="C19" s="29">
        <v>2212.62</v>
      </c>
      <c r="D19" s="30"/>
    </row>
    <row r="20" spans="1:4" s="4" customFormat="1" x14ac:dyDescent="0.25">
      <c r="A20" s="29"/>
      <c r="B20" s="30" t="s">
        <v>108</v>
      </c>
      <c r="C20" s="30">
        <f>SUM(C18:C19)</f>
        <v>3589.62</v>
      </c>
      <c r="D20" s="30">
        <f>C20+D16</f>
        <v>28346.32</v>
      </c>
    </row>
    <row r="21" spans="1:4" s="1" customFormat="1" x14ac:dyDescent="0.25">
      <c r="A21" s="29"/>
      <c r="B21" s="30" t="s">
        <v>11</v>
      </c>
      <c r="C21" s="29"/>
      <c r="D21" s="30"/>
    </row>
    <row r="22" spans="1:4" s="1" customFormat="1" ht="16.5" customHeight="1" x14ac:dyDescent="0.25">
      <c r="A22" s="29">
        <v>1</v>
      </c>
      <c r="B22" s="29" t="s">
        <v>122</v>
      </c>
      <c r="C22" s="29">
        <v>5508</v>
      </c>
      <c r="D22" s="30">
        <f>C22+D20</f>
        <v>33854.32</v>
      </c>
    </row>
    <row r="23" spans="1:4" s="1" customFormat="1" x14ac:dyDescent="0.25">
      <c r="A23" s="29"/>
      <c r="B23" s="30" t="s">
        <v>12</v>
      </c>
      <c r="C23" s="29"/>
      <c r="D23" s="30"/>
    </row>
    <row r="24" spans="1:4" s="1" customFormat="1" ht="30" x14ac:dyDescent="0.25">
      <c r="A24" s="29">
        <v>1</v>
      </c>
      <c r="B24" s="29" t="s">
        <v>141</v>
      </c>
      <c r="C24" s="29">
        <v>2418.5</v>
      </c>
      <c r="D24" s="30"/>
    </row>
    <row r="25" spans="1:4" s="1" customFormat="1" ht="30" x14ac:dyDescent="0.25">
      <c r="A25" s="29">
        <v>2</v>
      </c>
      <c r="B25" s="29" t="s">
        <v>142</v>
      </c>
      <c r="C25" s="29">
        <v>2418.5</v>
      </c>
      <c r="D25" s="30"/>
    </row>
    <row r="26" spans="1:4" s="1" customFormat="1" x14ac:dyDescent="0.25">
      <c r="A26" s="29"/>
      <c r="B26" s="30" t="s">
        <v>140</v>
      </c>
      <c r="C26" s="30">
        <f>SUM(C24:C25)</f>
        <v>4837</v>
      </c>
      <c r="D26" s="30">
        <f>C26+D22</f>
        <v>38691.32</v>
      </c>
    </row>
    <row r="27" spans="1:4" s="1" customFormat="1" ht="15.75" customHeight="1" x14ac:dyDescent="0.25">
      <c r="A27" s="29"/>
      <c r="B27" s="30" t="s">
        <v>13</v>
      </c>
      <c r="C27" s="29"/>
      <c r="D27" s="30"/>
    </row>
    <row r="28" spans="1:4" s="1" customFormat="1" ht="30" x14ac:dyDescent="0.25">
      <c r="A28" s="29">
        <v>1</v>
      </c>
      <c r="B28" s="29" t="s">
        <v>150</v>
      </c>
      <c r="C28" s="29">
        <v>3450</v>
      </c>
      <c r="D28" s="30">
        <f>C28+D26</f>
        <v>42141.32</v>
      </c>
    </row>
    <row r="29" spans="1:4" s="1" customFormat="1" x14ac:dyDescent="0.25">
      <c r="A29" s="29"/>
      <c r="B29" s="30" t="s">
        <v>14</v>
      </c>
      <c r="C29" s="29"/>
      <c r="D29" s="30"/>
    </row>
    <row r="30" spans="1:4" s="1" customFormat="1" x14ac:dyDescent="0.25">
      <c r="A30" s="29">
        <v>1</v>
      </c>
      <c r="B30" s="29" t="s">
        <v>168</v>
      </c>
      <c r="C30" s="30">
        <v>4620</v>
      </c>
      <c r="D30" s="30">
        <f>C30+D28</f>
        <v>46761.32</v>
      </c>
    </row>
    <row r="31" spans="1:4" ht="16.5" customHeight="1" x14ac:dyDescent="0.25">
      <c r="A31" s="35"/>
      <c r="B31" s="30" t="s">
        <v>15</v>
      </c>
      <c r="C31" s="35"/>
      <c r="D31" s="36"/>
    </row>
    <row r="32" spans="1:4" x14ac:dyDescent="0.25">
      <c r="A32" s="35">
        <v>1</v>
      </c>
      <c r="B32" s="29" t="s">
        <v>174</v>
      </c>
      <c r="C32" s="35">
        <v>2760</v>
      </c>
      <c r="D32" s="36"/>
    </row>
    <row r="33" spans="1:4" x14ac:dyDescent="0.25">
      <c r="A33" s="35">
        <v>2</v>
      </c>
      <c r="B33" s="29" t="s">
        <v>175</v>
      </c>
      <c r="C33" s="35">
        <v>3048</v>
      </c>
      <c r="D33" s="36"/>
    </row>
    <row r="34" spans="1:4" x14ac:dyDescent="0.25">
      <c r="A34" s="35">
        <v>3</v>
      </c>
      <c r="B34" s="29" t="s">
        <v>176</v>
      </c>
      <c r="C34" s="35">
        <v>1380</v>
      </c>
      <c r="D34" s="36"/>
    </row>
    <row r="35" spans="1:4" x14ac:dyDescent="0.25">
      <c r="A35" s="35"/>
      <c r="B35" s="30" t="s">
        <v>173</v>
      </c>
      <c r="C35" s="36">
        <f>SUM(C32:C34)</f>
        <v>7188</v>
      </c>
      <c r="D35" s="36">
        <f>C35+D30</f>
        <v>53949.32</v>
      </c>
    </row>
    <row r="36" spans="1:4" x14ac:dyDescent="0.25">
      <c r="A36" s="35"/>
      <c r="B36" s="30" t="s">
        <v>16</v>
      </c>
      <c r="C36" s="35"/>
      <c r="D36" s="36"/>
    </row>
    <row r="37" spans="1:4" x14ac:dyDescent="0.25">
      <c r="A37" s="35">
        <v>1</v>
      </c>
      <c r="B37" s="63" t="s">
        <v>181</v>
      </c>
      <c r="C37" s="35">
        <f>2922+2922</f>
        <v>5844</v>
      </c>
      <c r="D37" s="36"/>
    </row>
    <row r="38" spans="1:4" ht="30" x14ac:dyDescent="0.25">
      <c r="A38" s="35">
        <v>2</v>
      </c>
      <c r="B38" s="29" t="s">
        <v>182</v>
      </c>
      <c r="C38" s="36">
        <v>2760</v>
      </c>
      <c r="D38" s="36"/>
    </row>
    <row r="39" spans="1:4" x14ac:dyDescent="0.25">
      <c r="A39" s="35">
        <v>3</v>
      </c>
      <c r="B39" s="29" t="s">
        <v>183</v>
      </c>
      <c r="C39" s="35">
        <v>2760</v>
      </c>
      <c r="D39" s="36"/>
    </row>
    <row r="40" spans="1:4" x14ac:dyDescent="0.25">
      <c r="A40" s="35"/>
      <c r="B40" s="30" t="s">
        <v>180</v>
      </c>
      <c r="C40" s="36">
        <f>SUM(C37:C39)</f>
        <v>11364</v>
      </c>
      <c r="D40" s="36">
        <f>C40+D35</f>
        <v>65313.32</v>
      </c>
    </row>
    <row r="41" spans="1:4" x14ac:dyDescent="0.25">
      <c r="A41" s="35"/>
      <c r="B41" s="30" t="s">
        <v>17</v>
      </c>
      <c r="C41" s="35"/>
      <c r="D41" s="36"/>
    </row>
    <row r="42" spans="1:4" ht="30" x14ac:dyDescent="0.25">
      <c r="A42" s="35">
        <v>1</v>
      </c>
      <c r="B42" s="29" t="s">
        <v>193</v>
      </c>
      <c r="C42" s="35">
        <v>2070</v>
      </c>
      <c r="D42" s="36">
        <f>C42+D40</f>
        <v>67383.320000000007</v>
      </c>
    </row>
    <row r="43" spans="1:4" x14ac:dyDescent="0.25">
      <c r="A43" s="35"/>
      <c r="B43" s="29"/>
      <c r="C43" s="35"/>
      <c r="D43" s="36"/>
    </row>
    <row r="44" spans="1:4" x14ac:dyDescent="0.25">
      <c r="A44" s="35"/>
      <c r="B44" s="29"/>
      <c r="C44" s="35"/>
      <c r="D44" s="36"/>
    </row>
    <row r="45" spans="1:4" x14ac:dyDescent="0.25">
      <c r="A45" s="35"/>
      <c r="B45" s="29"/>
      <c r="C45" s="35"/>
      <c r="D45" s="36"/>
    </row>
    <row r="46" spans="1:4" x14ac:dyDescent="0.25">
      <c r="A46" s="35"/>
      <c r="B46" s="29"/>
      <c r="C46" s="35"/>
      <c r="D46" s="36"/>
    </row>
    <row r="47" spans="1:4" x14ac:dyDescent="0.25">
      <c r="A47" s="35"/>
      <c r="B47" s="29"/>
      <c r="C47" s="35"/>
      <c r="D47" s="36"/>
    </row>
    <row r="48" spans="1:4" x14ac:dyDescent="0.25">
      <c r="A48" s="35"/>
      <c r="B48" s="29"/>
      <c r="C48" s="35"/>
      <c r="D48" s="35"/>
    </row>
    <row r="49" spans="1:4" x14ac:dyDescent="0.25">
      <c r="A49" s="12"/>
      <c r="B49" s="3"/>
      <c r="C49" s="11"/>
      <c r="D49" s="11"/>
    </row>
  </sheetData>
  <mergeCells count="2">
    <mergeCell ref="B3:D3"/>
    <mergeCell ref="B1:D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74"/>
  <sheetViews>
    <sheetView topLeftCell="A28" workbookViewId="0">
      <selection activeCell="D51" sqref="D51"/>
    </sheetView>
  </sheetViews>
  <sheetFormatPr defaultRowHeight="15" x14ac:dyDescent="0.25"/>
  <cols>
    <col min="1" max="1" width="4.28515625" customWidth="1"/>
    <col min="2" max="2" width="46" customWidth="1"/>
    <col min="3" max="3" width="9.5703125" bestFit="1" customWidth="1"/>
    <col min="4" max="4" width="10.140625" customWidth="1"/>
  </cols>
  <sheetData>
    <row r="1" spans="1:4" ht="15.75" x14ac:dyDescent="0.25">
      <c r="A1" s="1"/>
      <c r="B1" s="65" t="s">
        <v>52</v>
      </c>
      <c r="C1" s="65"/>
      <c r="D1" s="65"/>
    </row>
    <row r="2" spans="1:4" ht="15.75" x14ac:dyDescent="0.25">
      <c r="A2" s="1"/>
      <c r="B2" s="2" t="s">
        <v>33</v>
      </c>
      <c r="C2" s="1"/>
      <c r="D2" s="1"/>
    </row>
    <row r="3" spans="1:4" x14ac:dyDescent="0.25">
      <c r="A3" s="1"/>
      <c r="B3" s="64" t="s">
        <v>32</v>
      </c>
      <c r="C3" s="64"/>
      <c r="D3" s="64"/>
    </row>
    <row r="4" spans="1:4" ht="26.25" x14ac:dyDescent="0.25">
      <c r="A4" s="9"/>
      <c r="B4" s="8" t="s">
        <v>0</v>
      </c>
      <c r="C4" s="7" t="s">
        <v>1</v>
      </c>
      <c r="D4" s="8" t="s">
        <v>28</v>
      </c>
    </row>
    <row r="5" spans="1:4" x14ac:dyDescent="0.25">
      <c r="A5" s="29"/>
      <c r="B5" s="30" t="s">
        <v>2</v>
      </c>
      <c r="C5" s="29"/>
      <c r="D5" s="30"/>
    </row>
    <row r="6" spans="1:4" ht="30" x14ac:dyDescent="0.25">
      <c r="A6" s="29">
        <v>1</v>
      </c>
      <c r="B6" s="29" t="s">
        <v>62</v>
      </c>
      <c r="C6" s="29">
        <v>1543</v>
      </c>
      <c r="D6" s="30"/>
    </row>
    <row r="7" spans="1:4" ht="29.25" x14ac:dyDescent="0.25">
      <c r="A7" s="29">
        <v>2</v>
      </c>
      <c r="B7" s="30" t="s">
        <v>63</v>
      </c>
      <c r="C7" s="29">
        <v>1578</v>
      </c>
      <c r="D7" s="30"/>
    </row>
    <row r="8" spans="1:4" ht="30" x14ac:dyDescent="0.25">
      <c r="A8" s="35">
        <v>3</v>
      </c>
      <c r="B8" s="29" t="s">
        <v>64</v>
      </c>
      <c r="C8" s="36">
        <v>1464</v>
      </c>
      <c r="D8" s="36"/>
    </row>
    <row r="9" spans="1:4" ht="29.25" x14ac:dyDescent="0.25">
      <c r="A9" s="35">
        <v>4</v>
      </c>
      <c r="B9" s="30" t="s">
        <v>65</v>
      </c>
      <c r="C9" s="35">
        <v>2170</v>
      </c>
      <c r="D9" s="35"/>
    </row>
    <row r="10" spans="1:4" x14ac:dyDescent="0.25">
      <c r="A10" s="35">
        <v>5</v>
      </c>
      <c r="B10" s="29" t="s">
        <v>66</v>
      </c>
      <c r="C10" s="29">
        <v>4376</v>
      </c>
      <c r="D10" s="36"/>
    </row>
    <row r="11" spans="1:4" x14ac:dyDescent="0.25">
      <c r="A11" s="35"/>
      <c r="B11" s="30" t="s">
        <v>67</v>
      </c>
      <c r="C11" s="30">
        <v>11131</v>
      </c>
      <c r="D11" s="36">
        <v>11131</v>
      </c>
    </row>
    <row r="12" spans="1:4" x14ac:dyDescent="0.25">
      <c r="A12" s="35"/>
      <c r="B12" s="30" t="s">
        <v>7</v>
      </c>
      <c r="C12" s="35"/>
      <c r="D12" s="36"/>
    </row>
    <row r="13" spans="1:4" ht="30" x14ac:dyDescent="0.25">
      <c r="A13" s="35">
        <v>1</v>
      </c>
      <c r="B13" s="29" t="s">
        <v>82</v>
      </c>
      <c r="C13" s="36">
        <f>1779+1434</f>
        <v>3213</v>
      </c>
      <c r="D13" s="36">
        <f>C13+D11</f>
        <v>14344</v>
      </c>
    </row>
    <row r="14" spans="1:4" x14ac:dyDescent="0.25">
      <c r="A14" s="35"/>
      <c r="B14" s="30" t="s">
        <v>3</v>
      </c>
      <c r="C14" s="35"/>
      <c r="D14" s="35"/>
    </row>
    <row r="15" spans="1:4" ht="30" x14ac:dyDescent="0.25">
      <c r="A15" s="35">
        <v>1</v>
      </c>
      <c r="B15" s="29" t="s">
        <v>92</v>
      </c>
      <c r="C15" s="35">
        <f>1814+1933+1779</f>
        <v>5526</v>
      </c>
      <c r="D15" s="35"/>
    </row>
    <row r="16" spans="1:4" ht="30" x14ac:dyDescent="0.25">
      <c r="A16" s="35">
        <v>2</v>
      </c>
      <c r="B16" s="29" t="s">
        <v>93</v>
      </c>
      <c r="C16" s="35">
        <v>2353</v>
      </c>
      <c r="D16" s="36"/>
    </row>
    <row r="17" spans="1:4" x14ac:dyDescent="0.25">
      <c r="A17" s="35"/>
      <c r="B17" s="30" t="s">
        <v>91</v>
      </c>
      <c r="C17" s="30">
        <f>SUM(C15:C16)</f>
        <v>7879</v>
      </c>
      <c r="D17" s="36">
        <f>C17+D13</f>
        <v>22223</v>
      </c>
    </row>
    <row r="18" spans="1:4" x14ac:dyDescent="0.25">
      <c r="A18" s="35"/>
      <c r="B18" s="30" t="s">
        <v>9</v>
      </c>
      <c r="C18" s="35"/>
      <c r="D18" s="36"/>
    </row>
    <row r="19" spans="1:4" ht="30" x14ac:dyDescent="0.25">
      <c r="A19" s="35">
        <v>1</v>
      </c>
      <c r="B19" s="29" t="s">
        <v>111</v>
      </c>
      <c r="C19" s="36">
        <f>1779+1434</f>
        <v>3213</v>
      </c>
      <c r="D19" s="36">
        <f>C19+D17</f>
        <v>25436</v>
      </c>
    </row>
    <row r="20" spans="1:4" x14ac:dyDescent="0.25">
      <c r="A20" s="35"/>
      <c r="B20" s="30" t="s">
        <v>10</v>
      </c>
      <c r="C20" s="35"/>
      <c r="D20" s="36"/>
    </row>
    <row r="21" spans="1:4" ht="30" x14ac:dyDescent="0.25">
      <c r="A21" s="35">
        <v>1</v>
      </c>
      <c r="B21" s="29" t="s">
        <v>118</v>
      </c>
      <c r="C21" s="35">
        <v>1934.3</v>
      </c>
      <c r="D21" s="36">
        <f>C21+D19</f>
        <v>27370.3</v>
      </c>
    </row>
    <row r="22" spans="1:4" x14ac:dyDescent="0.25">
      <c r="A22" s="35"/>
      <c r="B22" s="30" t="s">
        <v>11</v>
      </c>
      <c r="C22" s="35"/>
      <c r="D22" s="36"/>
    </row>
    <row r="23" spans="1:4" ht="30" x14ac:dyDescent="0.25">
      <c r="A23" s="35">
        <v>1</v>
      </c>
      <c r="B23" s="29" t="s">
        <v>123</v>
      </c>
      <c r="C23" s="35">
        <v>1836</v>
      </c>
      <c r="D23" s="36"/>
    </row>
    <row r="24" spans="1:4" ht="30" x14ac:dyDescent="0.25">
      <c r="A24" s="35">
        <v>2</v>
      </c>
      <c r="B24" s="29" t="s">
        <v>124</v>
      </c>
      <c r="C24" s="35">
        <v>24582.3</v>
      </c>
      <c r="D24" s="36"/>
    </row>
    <row r="25" spans="1:4" x14ac:dyDescent="0.25">
      <c r="A25" s="35">
        <v>3</v>
      </c>
      <c r="B25" s="29" t="s">
        <v>125</v>
      </c>
      <c r="C25" s="29">
        <v>2010.5</v>
      </c>
      <c r="D25" s="36"/>
    </row>
    <row r="26" spans="1:4" x14ac:dyDescent="0.25">
      <c r="A26" s="35"/>
      <c r="B26" s="30" t="s">
        <v>126</v>
      </c>
      <c r="C26" s="36">
        <f>SUM(C23:C25)</f>
        <v>28428.799999999999</v>
      </c>
      <c r="D26" s="36">
        <f>C26+D21</f>
        <v>55799.1</v>
      </c>
    </row>
    <row r="27" spans="1:4" x14ac:dyDescent="0.25">
      <c r="A27" s="35"/>
      <c r="B27" s="30" t="s">
        <v>12</v>
      </c>
      <c r="C27" s="35"/>
      <c r="D27" s="36"/>
    </row>
    <row r="28" spans="1:4" ht="30" x14ac:dyDescent="0.25">
      <c r="A28" s="35">
        <v>1</v>
      </c>
      <c r="B28" s="29" t="s">
        <v>143</v>
      </c>
      <c r="C28" s="36">
        <f>3083.8+2661.9</f>
        <v>5745.7000000000007</v>
      </c>
      <c r="D28" s="36"/>
    </row>
    <row r="29" spans="1:4" x14ac:dyDescent="0.25">
      <c r="A29" s="35"/>
      <c r="B29" s="30" t="s">
        <v>140</v>
      </c>
      <c r="C29" s="30">
        <f>C28</f>
        <v>5745.7000000000007</v>
      </c>
      <c r="D29" s="36">
        <f>C29+D26</f>
        <v>61544.800000000003</v>
      </c>
    </row>
    <row r="30" spans="1:4" x14ac:dyDescent="0.25">
      <c r="A30" s="35"/>
      <c r="B30" s="30" t="s">
        <v>13</v>
      </c>
      <c r="C30" s="35"/>
      <c r="D30" s="36"/>
    </row>
    <row r="31" spans="1:4" ht="30" x14ac:dyDescent="0.25">
      <c r="A31" s="35">
        <v>1</v>
      </c>
      <c r="B31" s="29" t="s">
        <v>151</v>
      </c>
      <c r="C31" s="35">
        <f>2436.6+2163.6+3626.2+3283.2</f>
        <v>11509.599999999999</v>
      </c>
      <c r="D31" s="36">
        <f>C31+D29</f>
        <v>73054.399999999994</v>
      </c>
    </row>
    <row r="32" spans="1:4" x14ac:dyDescent="0.25">
      <c r="A32" s="35"/>
      <c r="B32" s="30" t="s">
        <v>14</v>
      </c>
      <c r="C32" s="35"/>
      <c r="D32" s="36"/>
    </row>
    <row r="33" spans="1:4" ht="30" x14ac:dyDescent="0.25">
      <c r="A33" s="35">
        <v>1</v>
      </c>
      <c r="B33" s="29" t="s">
        <v>164</v>
      </c>
      <c r="C33" s="29">
        <f>2335.6+3940.12+3088+3088.82+1085.22+2863.18</f>
        <v>16400.939999999999</v>
      </c>
      <c r="D33" s="36"/>
    </row>
    <row r="34" spans="1:4" ht="30" x14ac:dyDescent="0.25">
      <c r="A34" s="35">
        <v>2</v>
      </c>
      <c r="B34" s="29" t="s">
        <v>165</v>
      </c>
      <c r="C34" s="29">
        <v>2760</v>
      </c>
      <c r="D34" s="36"/>
    </row>
    <row r="35" spans="1:4" ht="30" x14ac:dyDescent="0.25">
      <c r="A35" s="35">
        <v>3</v>
      </c>
      <c r="B35" s="29" t="s">
        <v>166</v>
      </c>
      <c r="C35" s="35">
        <v>2092.6999999999998</v>
      </c>
      <c r="D35" s="36"/>
    </row>
    <row r="36" spans="1:4" ht="30" x14ac:dyDescent="0.25">
      <c r="A36" s="35">
        <v>4</v>
      </c>
      <c r="B36" s="29" t="s">
        <v>167</v>
      </c>
      <c r="C36" s="35">
        <v>3453.5</v>
      </c>
      <c r="D36" s="36"/>
    </row>
    <row r="37" spans="1:4" x14ac:dyDescent="0.25">
      <c r="A37" s="35"/>
      <c r="B37" s="30" t="s">
        <v>163</v>
      </c>
      <c r="C37" s="36">
        <f>SUM(C33:C36)</f>
        <v>24707.14</v>
      </c>
      <c r="D37" s="36">
        <f>C37+D31</f>
        <v>97761.54</v>
      </c>
    </row>
    <row r="38" spans="1:4" x14ac:dyDescent="0.25">
      <c r="A38" s="35"/>
      <c r="B38" s="30" t="s">
        <v>15</v>
      </c>
      <c r="C38" s="36"/>
      <c r="D38" s="36"/>
    </row>
    <row r="39" spans="1:4" ht="30" x14ac:dyDescent="0.25">
      <c r="A39" s="35">
        <v>1</v>
      </c>
      <c r="B39" s="29" t="s">
        <v>177</v>
      </c>
      <c r="C39" s="29">
        <f>2705.41+2667.9+2133+2869.4</f>
        <v>10375.709999999999</v>
      </c>
      <c r="D39" s="36"/>
    </row>
    <row r="40" spans="1:4" ht="30" x14ac:dyDescent="0.25">
      <c r="A40" s="35">
        <v>2</v>
      </c>
      <c r="B40" s="29" t="s">
        <v>178</v>
      </c>
      <c r="C40" s="35">
        <v>4653</v>
      </c>
      <c r="D40" s="36"/>
    </row>
    <row r="41" spans="1:4" x14ac:dyDescent="0.25">
      <c r="A41" s="35"/>
      <c r="B41" s="30" t="s">
        <v>173</v>
      </c>
      <c r="C41" s="36">
        <f>SUM(C39:C40)</f>
        <v>15028.71</v>
      </c>
      <c r="D41" s="36">
        <f>C41+D37</f>
        <v>112790.25</v>
      </c>
    </row>
    <row r="42" spans="1:4" x14ac:dyDescent="0.25">
      <c r="A42" s="35"/>
      <c r="B42" s="30" t="s">
        <v>16</v>
      </c>
      <c r="C42" s="35"/>
      <c r="D42" s="36"/>
    </row>
    <row r="43" spans="1:4" ht="30" x14ac:dyDescent="0.25">
      <c r="A43" s="35">
        <v>1</v>
      </c>
      <c r="B43" s="29" t="s">
        <v>184</v>
      </c>
      <c r="C43" s="35">
        <v>2972</v>
      </c>
      <c r="D43" s="36"/>
    </row>
    <row r="44" spans="1:4" ht="30" x14ac:dyDescent="0.25">
      <c r="A44" s="35">
        <v>2</v>
      </c>
      <c r="B44" s="29" t="s">
        <v>185</v>
      </c>
      <c r="C44" s="35">
        <f>4182.7+3348.34+2305.24+2305.4</f>
        <v>12141.679999999998</v>
      </c>
      <c r="D44" s="36"/>
    </row>
    <row r="45" spans="1:4" x14ac:dyDescent="0.25">
      <c r="A45" s="35"/>
      <c r="B45" s="30" t="s">
        <v>180</v>
      </c>
      <c r="C45" s="36">
        <f>SUM(C43:C44)</f>
        <v>15113.679999999998</v>
      </c>
      <c r="D45" s="36">
        <f>C45+D41</f>
        <v>127903.93</v>
      </c>
    </row>
    <row r="46" spans="1:4" x14ac:dyDescent="0.25">
      <c r="A46" s="35"/>
      <c r="B46" s="30" t="s">
        <v>17</v>
      </c>
      <c r="C46" s="35"/>
      <c r="D46" s="36"/>
    </row>
    <row r="47" spans="1:4" x14ac:dyDescent="0.25">
      <c r="A47" s="35">
        <v>1</v>
      </c>
      <c r="B47" s="29" t="s">
        <v>194</v>
      </c>
      <c r="C47" s="35">
        <v>33820.019999999997</v>
      </c>
      <c r="D47" s="36"/>
    </row>
    <row r="48" spans="1:4" ht="30" x14ac:dyDescent="0.25">
      <c r="A48" s="35">
        <v>2</v>
      </c>
      <c r="B48" s="29" t="s">
        <v>195</v>
      </c>
      <c r="C48" s="35">
        <f>2358.3+2691.2+3312.4+2183+2766.2+2716.7</f>
        <v>16027.8</v>
      </c>
      <c r="D48" s="36"/>
    </row>
    <row r="49" spans="1:4" x14ac:dyDescent="0.25">
      <c r="A49" s="35">
        <v>3</v>
      </c>
      <c r="B49" s="29" t="s">
        <v>196</v>
      </c>
      <c r="C49" s="35">
        <v>3003.5</v>
      </c>
      <c r="D49" s="35"/>
    </row>
    <row r="50" spans="1:4" x14ac:dyDescent="0.25">
      <c r="A50" s="35"/>
      <c r="B50" s="30" t="s">
        <v>192</v>
      </c>
      <c r="C50" s="30">
        <f>SUM(C47:C49)</f>
        <v>52851.319999999992</v>
      </c>
      <c r="D50" s="36">
        <f>C50+D45</f>
        <v>180755.25</v>
      </c>
    </row>
    <row r="51" spans="1:4" x14ac:dyDescent="0.25">
      <c r="A51" s="35"/>
      <c r="B51" s="30"/>
      <c r="C51" s="35"/>
      <c r="D51" s="36"/>
    </row>
    <row r="52" spans="1:4" x14ac:dyDescent="0.25">
      <c r="A52" s="35"/>
      <c r="B52" s="29"/>
      <c r="C52" s="35"/>
      <c r="D52" s="36"/>
    </row>
    <row r="53" spans="1:4" x14ac:dyDescent="0.25">
      <c r="A53" s="35"/>
      <c r="B53" s="29"/>
      <c r="C53" s="35"/>
      <c r="D53" s="36"/>
    </row>
    <row r="54" spans="1:4" x14ac:dyDescent="0.25">
      <c r="A54" s="35"/>
      <c r="B54" s="30"/>
      <c r="C54" s="36"/>
      <c r="D54" s="36"/>
    </row>
    <row r="55" spans="1:4" x14ac:dyDescent="0.25">
      <c r="A55" s="35"/>
      <c r="B55" s="29"/>
      <c r="C55" s="35"/>
      <c r="D55" s="36"/>
    </row>
    <row r="56" spans="1:4" x14ac:dyDescent="0.25">
      <c r="A56" s="35"/>
      <c r="B56" s="30"/>
      <c r="C56" s="36"/>
      <c r="D56" s="36"/>
    </row>
    <row r="57" spans="1:4" x14ac:dyDescent="0.25">
      <c r="A57" s="35"/>
      <c r="B57" s="30"/>
      <c r="C57" s="35"/>
      <c r="D57" s="36"/>
    </row>
    <row r="58" spans="1:4" x14ac:dyDescent="0.25">
      <c r="A58" s="35"/>
      <c r="B58" s="29"/>
      <c r="C58" s="35"/>
      <c r="D58" s="36"/>
    </row>
    <row r="59" spans="1:4" x14ac:dyDescent="0.25">
      <c r="A59" s="35"/>
      <c r="B59" s="29"/>
      <c r="C59" s="35"/>
      <c r="D59" s="36"/>
    </row>
    <row r="60" spans="1:4" x14ac:dyDescent="0.25">
      <c r="A60" s="35"/>
      <c r="B60" s="29"/>
      <c r="C60" s="35"/>
      <c r="D60" s="36"/>
    </row>
    <row r="61" spans="1:4" x14ac:dyDescent="0.25">
      <c r="A61" s="35"/>
      <c r="B61" s="29"/>
      <c r="C61" s="35"/>
      <c r="D61" s="36"/>
    </row>
    <row r="62" spans="1:4" x14ac:dyDescent="0.25">
      <c r="A62" s="35"/>
      <c r="B62" s="30"/>
      <c r="C62" s="36"/>
      <c r="D62" s="36"/>
    </row>
    <row r="63" spans="1:4" x14ac:dyDescent="0.25">
      <c r="A63" s="35"/>
      <c r="B63" s="29"/>
      <c r="C63" s="35"/>
      <c r="D63" s="36"/>
    </row>
    <row r="64" spans="1:4" x14ac:dyDescent="0.25">
      <c r="A64" s="35"/>
      <c r="B64" s="29"/>
      <c r="C64" s="35"/>
      <c r="D64" s="36"/>
    </row>
    <row r="65" spans="1:4" x14ac:dyDescent="0.25">
      <c r="A65" s="35"/>
      <c r="B65" s="29"/>
      <c r="C65" s="35"/>
      <c r="D65" s="36"/>
    </row>
    <row r="66" spans="1:4" x14ac:dyDescent="0.25">
      <c r="A66" s="35"/>
      <c r="B66" s="29"/>
      <c r="C66" s="35"/>
      <c r="D66" s="36"/>
    </row>
    <row r="67" spans="1:4" x14ac:dyDescent="0.25">
      <c r="A67" s="35"/>
      <c r="B67" s="29"/>
      <c r="C67" s="35"/>
      <c r="D67" s="36"/>
    </row>
    <row r="68" spans="1:4" x14ac:dyDescent="0.25">
      <c r="A68" s="35"/>
      <c r="B68" s="29"/>
      <c r="C68" s="29"/>
      <c r="D68" s="36"/>
    </row>
    <row r="69" spans="1:4" x14ac:dyDescent="0.25">
      <c r="A69" s="35"/>
      <c r="B69" s="29"/>
      <c r="C69" s="35"/>
      <c r="D69" s="36"/>
    </row>
    <row r="70" spans="1:4" x14ac:dyDescent="0.25">
      <c r="A70" s="35"/>
      <c r="B70" s="29"/>
      <c r="C70" s="35"/>
      <c r="D70" s="36"/>
    </row>
    <row r="71" spans="1:4" x14ac:dyDescent="0.25">
      <c r="A71" s="12"/>
      <c r="B71" s="13"/>
      <c r="C71" s="12"/>
      <c r="D71" s="11"/>
    </row>
    <row r="72" spans="1:4" x14ac:dyDescent="0.25">
      <c r="A72" s="12"/>
      <c r="B72" s="3"/>
      <c r="C72" s="11"/>
      <c r="D72" s="11"/>
    </row>
    <row r="73" spans="1:4" x14ac:dyDescent="0.25">
      <c r="A73" s="12"/>
      <c r="B73" s="13"/>
      <c r="C73" s="12"/>
      <c r="D73" s="12"/>
    </row>
    <row r="74" spans="1:4" x14ac:dyDescent="0.25">
      <c r="A74" s="12"/>
      <c r="B74" s="3"/>
      <c r="C74" s="11"/>
      <c r="D74" s="11"/>
    </row>
  </sheetData>
  <mergeCells count="2">
    <mergeCell ref="B1:D1"/>
    <mergeCell ref="B3:D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52"/>
  <sheetViews>
    <sheetView workbookViewId="0">
      <selection activeCell="D24" sqref="D24"/>
    </sheetView>
  </sheetViews>
  <sheetFormatPr defaultRowHeight="15" x14ac:dyDescent="0.25"/>
  <cols>
    <col min="1" max="1" width="4" customWidth="1"/>
    <col min="2" max="2" width="48.28515625" customWidth="1"/>
    <col min="3" max="3" width="11.7109375" customWidth="1"/>
    <col min="4" max="4" width="13.140625" customWidth="1"/>
  </cols>
  <sheetData>
    <row r="1" spans="1:8" ht="21" x14ac:dyDescent="0.35">
      <c r="A1" s="1"/>
      <c r="B1" s="65" t="s">
        <v>52</v>
      </c>
      <c r="C1" s="65"/>
      <c r="D1" s="65"/>
      <c r="E1" s="6"/>
      <c r="F1" s="6"/>
      <c r="G1" s="6"/>
      <c r="H1" s="6"/>
    </row>
    <row r="2" spans="1:8" ht="21.6" customHeight="1" x14ac:dyDescent="0.25">
      <c r="A2" s="1"/>
      <c r="B2" s="66" t="s">
        <v>33</v>
      </c>
      <c r="C2" s="66"/>
      <c r="D2" s="66"/>
      <c r="E2" s="1"/>
      <c r="F2" s="1"/>
      <c r="G2" s="1"/>
      <c r="H2" s="1"/>
    </row>
    <row r="3" spans="1:8" ht="17.25" customHeight="1" x14ac:dyDescent="0.25">
      <c r="A3" s="1"/>
      <c r="B3" s="65" t="s">
        <v>5</v>
      </c>
      <c r="C3" s="65"/>
      <c r="D3" s="65"/>
      <c r="E3" s="1"/>
      <c r="F3" s="1"/>
      <c r="G3" s="1"/>
      <c r="H3" s="1"/>
    </row>
    <row r="4" spans="1:8" x14ac:dyDescent="0.25">
      <c r="A4" s="7"/>
      <c r="B4" s="8" t="s">
        <v>0</v>
      </c>
      <c r="C4" s="7" t="s">
        <v>1</v>
      </c>
      <c r="D4" s="7" t="s">
        <v>28</v>
      </c>
      <c r="E4" s="1"/>
      <c r="F4" s="1"/>
      <c r="G4" s="1"/>
      <c r="H4" s="1"/>
    </row>
    <row r="5" spans="1:8" x14ac:dyDescent="0.25">
      <c r="A5" s="37"/>
      <c r="B5" s="30" t="s">
        <v>2</v>
      </c>
      <c r="C5" s="37"/>
      <c r="D5" s="37"/>
      <c r="E5" s="1"/>
      <c r="F5" s="1"/>
      <c r="G5" s="1"/>
      <c r="H5" s="1"/>
    </row>
    <row r="6" spans="1:8" x14ac:dyDescent="0.25">
      <c r="A6" s="29">
        <v>1</v>
      </c>
      <c r="B6" s="29" t="s">
        <v>68</v>
      </c>
      <c r="C6" s="38">
        <v>3200</v>
      </c>
      <c r="D6" s="30">
        <v>3200</v>
      </c>
    </row>
    <row r="7" spans="1:8" x14ac:dyDescent="0.25">
      <c r="A7" s="35"/>
      <c r="B7" s="36" t="s">
        <v>7</v>
      </c>
      <c r="C7" s="39"/>
      <c r="D7" s="36"/>
    </row>
    <row r="8" spans="1:8" x14ac:dyDescent="0.25">
      <c r="A8" s="35">
        <v>1</v>
      </c>
      <c r="B8" s="29" t="s">
        <v>85</v>
      </c>
      <c r="C8" s="56">
        <v>3200</v>
      </c>
      <c r="D8" s="40">
        <f>C8+D6</f>
        <v>6400</v>
      </c>
    </row>
    <row r="9" spans="1:8" x14ac:dyDescent="0.25">
      <c r="A9" s="41"/>
      <c r="B9" s="42" t="s">
        <v>10</v>
      </c>
      <c r="C9" s="36"/>
      <c r="D9" s="36"/>
    </row>
    <row r="10" spans="1:8" x14ac:dyDescent="0.25">
      <c r="A10" s="43">
        <v>1</v>
      </c>
      <c r="B10" s="48" t="s">
        <v>120</v>
      </c>
      <c r="C10" s="60">
        <v>6682.2</v>
      </c>
      <c r="D10" s="61">
        <f>C10+D8</f>
        <v>13082.2</v>
      </c>
    </row>
    <row r="11" spans="1:8" x14ac:dyDescent="0.25">
      <c r="A11" s="35"/>
      <c r="B11" s="30" t="s">
        <v>11</v>
      </c>
      <c r="C11" s="35"/>
      <c r="D11" s="35"/>
    </row>
    <row r="12" spans="1:8" x14ac:dyDescent="0.25">
      <c r="A12" s="35">
        <v>1</v>
      </c>
      <c r="B12" s="29" t="s">
        <v>129</v>
      </c>
      <c r="C12" s="35">
        <v>10379.200000000001</v>
      </c>
      <c r="D12" s="36"/>
    </row>
    <row r="13" spans="1:8" x14ac:dyDescent="0.25">
      <c r="A13" s="35">
        <v>2</v>
      </c>
      <c r="B13" s="35" t="s">
        <v>130</v>
      </c>
      <c r="C13" s="35">
        <v>918</v>
      </c>
      <c r="D13" s="36"/>
    </row>
    <row r="14" spans="1:8" x14ac:dyDescent="0.25">
      <c r="A14" s="35">
        <v>3</v>
      </c>
      <c r="B14" s="35" t="s">
        <v>137</v>
      </c>
      <c r="C14" s="35">
        <v>900</v>
      </c>
      <c r="D14" s="36"/>
    </row>
    <row r="15" spans="1:8" ht="30" x14ac:dyDescent="0.25">
      <c r="A15" s="35">
        <v>4</v>
      </c>
      <c r="B15" s="29" t="s">
        <v>131</v>
      </c>
      <c r="C15" s="46">
        <f>6726.42+17465.1</f>
        <v>24191.519999999997</v>
      </c>
      <c r="D15" s="47"/>
    </row>
    <row r="16" spans="1:8" x14ac:dyDescent="0.25">
      <c r="A16" s="35">
        <v>5</v>
      </c>
      <c r="B16" s="35" t="s">
        <v>132</v>
      </c>
      <c r="C16" s="35">
        <v>11534.97</v>
      </c>
      <c r="D16" s="36"/>
    </row>
    <row r="17" spans="1:4" x14ac:dyDescent="0.25">
      <c r="A17" s="35">
        <v>6</v>
      </c>
      <c r="B17" s="31" t="s">
        <v>133</v>
      </c>
      <c r="C17" s="35">
        <v>8461.6</v>
      </c>
      <c r="D17" s="47"/>
    </row>
    <row r="18" spans="1:4" x14ac:dyDescent="0.25">
      <c r="A18" s="35">
        <v>7</v>
      </c>
      <c r="B18" s="35" t="s">
        <v>134</v>
      </c>
      <c r="C18" s="35">
        <v>10241.6</v>
      </c>
      <c r="D18" s="36"/>
    </row>
    <row r="19" spans="1:4" x14ac:dyDescent="0.25">
      <c r="A19" s="35">
        <v>8</v>
      </c>
      <c r="B19" s="35" t="s">
        <v>135</v>
      </c>
      <c r="C19" s="35">
        <v>18231.900000000001</v>
      </c>
      <c r="D19" s="36"/>
    </row>
    <row r="20" spans="1:4" x14ac:dyDescent="0.25">
      <c r="A20" s="35"/>
      <c r="B20" s="36" t="s">
        <v>126</v>
      </c>
      <c r="C20" s="36">
        <f>SUM(C12:C19)</f>
        <v>84858.790000000008</v>
      </c>
      <c r="D20" s="36">
        <f>C20+D10</f>
        <v>97940.99</v>
      </c>
    </row>
    <row r="21" spans="1:4" x14ac:dyDescent="0.25">
      <c r="A21" s="35"/>
      <c r="B21" s="30" t="s">
        <v>12</v>
      </c>
      <c r="C21" s="35"/>
      <c r="D21" s="36"/>
    </row>
    <row r="22" spans="1:4" x14ac:dyDescent="0.25">
      <c r="A22" s="35">
        <v>1</v>
      </c>
      <c r="B22" s="29" t="s">
        <v>146</v>
      </c>
      <c r="C22" s="35">
        <f>8136.71+7384.9</f>
        <v>15521.61</v>
      </c>
      <c r="D22" s="35"/>
    </row>
    <row r="23" spans="1:4" ht="30" x14ac:dyDescent="0.25">
      <c r="A23" s="35">
        <v>2</v>
      </c>
      <c r="B23" s="29" t="s">
        <v>147</v>
      </c>
      <c r="C23" s="46">
        <v>20394.599999999999</v>
      </c>
      <c r="D23" s="46"/>
    </row>
    <row r="24" spans="1:4" x14ac:dyDescent="0.25">
      <c r="A24" s="35"/>
      <c r="B24" s="30" t="s">
        <v>140</v>
      </c>
      <c r="C24" s="36">
        <f>SUM(C22:C23)</f>
        <v>35916.21</v>
      </c>
      <c r="D24" s="36">
        <f>C24+D20</f>
        <v>133857.20000000001</v>
      </c>
    </row>
    <row r="25" spans="1:4" x14ac:dyDescent="0.25">
      <c r="A25" s="35"/>
      <c r="B25" s="29"/>
      <c r="C25" s="35"/>
      <c r="D25" s="47"/>
    </row>
    <row r="26" spans="1:4" x14ac:dyDescent="0.25">
      <c r="A26" s="35"/>
      <c r="B26" s="35"/>
      <c r="C26" s="36"/>
      <c r="D26" s="36"/>
    </row>
    <row r="27" spans="1:4" x14ac:dyDescent="0.25">
      <c r="A27" s="35"/>
      <c r="B27" s="29"/>
      <c r="C27" s="36"/>
      <c r="D27" s="36"/>
    </row>
    <row r="28" spans="1:4" x14ac:dyDescent="0.25">
      <c r="A28" s="35"/>
      <c r="B28" s="30"/>
      <c r="C28" s="36"/>
      <c r="D28" s="36"/>
    </row>
    <row r="29" spans="1:4" x14ac:dyDescent="0.25">
      <c r="A29" s="35"/>
      <c r="B29" s="29"/>
      <c r="C29" s="35"/>
      <c r="D29" s="35"/>
    </row>
    <row r="30" spans="1:4" x14ac:dyDescent="0.25">
      <c r="A30" s="35"/>
      <c r="B30" s="29"/>
      <c r="C30" s="35"/>
      <c r="D30" s="35"/>
    </row>
    <row r="31" spans="1:4" ht="15" customHeight="1" x14ac:dyDescent="0.25">
      <c r="A31" s="35"/>
      <c r="B31" s="29"/>
      <c r="C31" s="35"/>
      <c r="D31" s="35"/>
    </row>
    <row r="32" spans="1:4" x14ac:dyDescent="0.25">
      <c r="A32" s="35"/>
      <c r="B32" s="29"/>
      <c r="C32" s="35"/>
      <c r="D32" s="36"/>
    </row>
    <row r="33" spans="1:4" x14ac:dyDescent="0.25">
      <c r="A33" s="35"/>
      <c r="B33" s="29"/>
      <c r="C33" s="35"/>
      <c r="D33" s="36"/>
    </row>
    <row r="34" spans="1:4" x14ac:dyDescent="0.25">
      <c r="A34" s="35"/>
      <c r="B34" s="29"/>
      <c r="C34" s="36"/>
      <c r="D34" s="36"/>
    </row>
    <row r="35" spans="1:4" x14ac:dyDescent="0.25">
      <c r="A35" s="35"/>
      <c r="B35" s="29"/>
      <c r="C35" s="35"/>
      <c r="D35" s="36"/>
    </row>
    <row r="36" spans="1:4" x14ac:dyDescent="0.25">
      <c r="A36" s="35"/>
      <c r="B36" s="29"/>
      <c r="C36" s="36"/>
      <c r="D36" s="36"/>
    </row>
    <row r="37" spans="1:4" x14ac:dyDescent="0.25">
      <c r="A37" s="35"/>
      <c r="B37" s="29"/>
      <c r="C37" s="35"/>
      <c r="D37" s="36"/>
    </row>
    <row r="38" spans="1:4" x14ac:dyDescent="0.25">
      <c r="A38" s="35"/>
      <c r="B38" s="29"/>
      <c r="C38" s="35"/>
      <c r="D38" s="36"/>
    </row>
    <row r="39" spans="1:4" x14ac:dyDescent="0.25">
      <c r="A39" s="35"/>
      <c r="B39" s="29"/>
      <c r="C39" s="36"/>
      <c r="D39" s="36">
        <f>D27+C39</f>
        <v>0</v>
      </c>
    </row>
    <row r="40" spans="1:4" x14ac:dyDescent="0.25">
      <c r="A40" s="35"/>
      <c r="B40" s="30"/>
      <c r="C40" s="36"/>
      <c r="D40" s="36"/>
    </row>
    <row r="41" spans="1:4" x14ac:dyDescent="0.25">
      <c r="A41" s="35"/>
      <c r="B41" s="35"/>
      <c r="C41" s="35"/>
      <c r="D41" s="36"/>
    </row>
    <row r="42" spans="1:4" x14ac:dyDescent="0.25">
      <c r="A42" s="35"/>
      <c r="B42" s="35"/>
      <c r="C42" s="35"/>
      <c r="D42" s="36"/>
    </row>
    <row r="43" spans="1:4" x14ac:dyDescent="0.25">
      <c r="A43" s="35"/>
      <c r="B43" s="35"/>
      <c r="C43" s="35"/>
      <c r="D43" s="36"/>
    </row>
    <row r="44" spans="1:4" x14ac:dyDescent="0.25">
      <c r="A44" s="35"/>
      <c r="B44" s="35"/>
      <c r="C44" s="35"/>
      <c r="D44" s="36">
        <f>D39+C44</f>
        <v>0</v>
      </c>
    </row>
    <row r="45" spans="1:4" x14ac:dyDescent="0.25">
      <c r="A45" s="35"/>
      <c r="B45" s="35"/>
      <c r="C45" s="35"/>
      <c r="D45" s="36"/>
    </row>
    <row r="46" spans="1:4" x14ac:dyDescent="0.25">
      <c r="A46" s="35"/>
      <c r="B46" s="35"/>
      <c r="C46" s="35"/>
      <c r="D46" s="36">
        <f>D44+C46</f>
        <v>0</v>
      </c>
    </row>
    <row r="47" spans="1:4" x14ac:dyDescent="0.25">
      <c r="A47" s="35"/>
      <c r="B47" s="36"/>
      <c r="C47" s="36"/>
      <c r="D47" s="33"/>
    </row>
    <row r="48" spans="1:4" x14ac:dyDescent="0.25">
      <c r="A48" s="35"/>
      <c r="B48" s="35"/>
      <c r="C48" s="35"/>
      <c r="D48" s="36">
        <f>D46+C48</f>
        <v>0</v>
      </c>
    </row>
    <row r="49" spans="1:4" x14ac:dyDescent="0.25">
      <c r="A49" s="35"/>
      <c r="B49" s="36"/>
      <c r="C49" s="36"/>
      <c r="D49" s="36"/>
    </row>
    <row r="50" spans="1:4" x14ac:dyDescent="0.25">
      <c r="A50" s="35"/>
      <c r="B50" s="36"/>
      <c r="C50" s="35"/>
      <c r="D50" s="35"/>
    </row>
    <row r="51" spans="1:4" x14ac:dyDescent="0.25">
      <c r="A51" s="35"/>
      <c r="B51" s="35"/>
      <c r="C51" s="35"/>
      <c r="D51" s="35"/>
    </row>
    <row r="52" spans="1:4" x14ac:dyDescent="0.25">
      <c r="A52" s="12"/>
      <c r="B52" s="11"/>
      <c r="C52" s="11"/>
      <c r="D52" s="11"/>
    </row>
  </sheetData>
  <mergeCells count="3">
    <mergeCell ref="B2:D2"/>
    <mergeCell ref="B3:D3"/>
    <mergeCell ref="B1:D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37"/>
  <sheetViews>
    <sheetView workbookViewId="0">
      <selection activeCell="D13" sqref="D13"/>
    </sheetView>
  </sheetViews>
  <sheetFormatPr defaultRowHeight="15" x14ac:dyDescent="0.25"/>
  <cols>
    <col min="1" max="1" width="5.140625" customWidth="1"/>
    <col min="2" max="2" width="45.28515625" customWidth="1"/>
    <col min="4" max="4" width="9.42578125" bestFit="1" customWidth="1"/>
  </cols>
  <sheetData>
    <row r="1" spans="1:4" ht="15.75" x14ac:dyDescent="0.25">
      <c r="A1" s="1"/>
      <c r="B1" s="65" t="s">
        <v>52</v>
      </c>
      <c r="C1" s="65"/>
      <c r="D1" s="65"/>
    </row>
    <row r="2" spans="1:4" ht="15.75" x14ac:dyDescent="0.25">
      <c r="A2" s="1"/>
      <c r="B2" s="66" t="s">
        <v>33</v>
      </c>
      <c r="C2" s="66"/>
      <c r="D2" s="66"/>
    </row>
    <row r="3" spans="1:4" ht="15.75" x14ac:dyDescent="0.25">
      <c r="A3" s="1"/>
      <c r="B3" s="65" t="s">
        <v>37</v>
      </c>
      <c r="C3" s="65"/>
      <c r="D3" s="65"/>
    </row>
    <row r="4" spans="1:4" ht="26.25" x14ac:dyDescent="0.25">
      <c r="A4" s="7"/>
      <c r="B4" s="8" t="s">
        <v>0</v>
      </c>
      <c r="C4" s="7" t="s">
        <v>1</v>
      </c>
      <c r="D4" s="7" t="s">
        <v>28</v>
      </c>
    </row>
    <row r="5" spans="1:4" x14ac:dyDescent="0.25">
      <c r="A5" s="37"/>
      <c r="B5" s="30" t="s">
        <v>3</v>
      </c>
      <c r="C5" s="37"/>
      <c r="D5" s="37"/>
    </row>
    <row r="6" spans="1:4" ht="45" x14ac:dyDescent="0.25">
      <c r="A6" s="37">
        <v>1</v>
      </c>
      <c r="B6" s="29" t="s">
        <v>98</v>
      </c>
      <c r="C6" s="38">
        <f>8560.5+7282.4</f>
        <v>15842.9</v>
      </c>
      <c r="D6" s="37">
        <f>C6</f>
        <v>15842.9</v>
      </c>
    </row>
    <row r="7" spans="1:4" x14ac:dyDescent="0.25">
      <c r="A7" s="37"/>
      <c r="B7" s="30" t="s">
        <v>10</v>
      </c>
      <c r="C7" s="54"/>
      <c r="D7" s="37"/>
    </row>
    <row r="8" spans="1:4" x14ac:dyDescent="0.25">
      <c r="A8" s="37">
        <v>1</v>
      </c>
      <c r="B8" s="29" t="s">
        <v>119</v>
      </c>
      <c r="C8" s="55">
        <v>3612</v>
      </c>
      <c r="D8" s="37">
        <f>C8+D6</f>
        <v>19454.900000000001</v>
      </c>
    </row>
    <row r="9" spans="1:4" x14ac:dyDescent="0.25">
      <c r="A9" s="30"/>
      <c r="B9" s="30" t="s">
        <v>13</v>
      </c>
      <c r="C9" s="55"/>
      <c r="D9" s="30"/>
    </row>
    <row r="10" spans="1:4" ht="30" x14ac:dyDescent="0.25">
      <c r="A10" s="30">
        <v>1</v>
      </c>
      <c r="B10" s="29" t="s">
        <v>152</v>
      </c>
      <c r="C10" s="38">
        <v>4916</v>
      </c>
      <c r="D10" s="30"/>
    </row>
    <row r="11" spans="1:4" x14ac:dyDescent="0.25">
      <c r="A11" s="30">
        <v>2</v>
      </c>
      <c r="B11" s="29" t="s">
        <v>153</v>
      </c>
      <c r="C11" s="38">
        <v>3300</v>
      </c>
      <c r="D11" s="30"/>
    </row>
    <row r="12" spans="1:4" x14ac:dyDescent="0.25">
      <c r="A12" s="36"/>
      <c r="B12" s="36" t="s">
        <v>154</v>
      </c>
      <c r="C12" s="56">
        <f>SUM(C10:C11)</f>
        <v>8216</v>
      </c>
      <c r="D12" s="36">
        <f>C12+D8</f>
        <v>27670.9</v>
      </c>
    </row>
    <row r="13" spans="1:4" x14ac:dyDescent="0.25">
      <c r="A13" s="35"/>
      <c r="B13" s="29"/>
      <c r="C13" s="39"/>
      <c r="D13" s="57"/>
    </row>
    <row r="14" spans="1:4" x14ac:dyDescent="0.25">
      <c r="A14" s="41"/>
      <c r="B14" s="42"/>
      <c r="C14" s="36"/>
      <c r="D14" s="36"/>
    </row>
    <row r="15" spans="1:4" x14ac:dyDescent="0.25">
      <c r="A15" s="43"/>
      <c r="B15" s="58"/>
      <c r="C15" s="44"/>
      <c r="D15" s="45"/>
    </row>
    <row r="16" spans="1:4" x14ac:dyDescent="0.25">
      <c r="A16" s="35"/>
      <c r="B16" s="29"/>
      <c r="C16" s="35"/>
      <c r="D16" s="35"/>
    </row>
    <row r="17" spans="1:4" x14ac:dyDescent="0.25">
      <c r="A17" s="35"/>
      <c r="B17" s="35"/>
      <c r="C17" s="35"/>
      <c r="D17" s="35"/>
    </row>
    <row r="18" spans="1:4" x14ac:dyDescent="0.25">
      <c r="A18" s="35"/>
      <c r="B18" s="35"/>
      <c r="C18" s="35"/>
      <c r="D18" s="35"/>
    </row>
    <row r="19" spans="1:4" x14ac:dyDescent="0.25">
      <c r="A19" s="35"/>
      <c r="B19" s="36"/>
      <c r="C19" s="36"/>
      <c r="D19" s="36"/>
    </row>
    <row r="20" spans="1:4" x14ac:dyDescent="0.25">
      <c r="A20" s="35"/>
      <c r="B20" s="36"/>
      <c r="C20" s="35"/>
      <c r="D20" s="35"/>
    </row>
    <row r="21" spans="1:4" x14ac:dyDescent="0.25">
      <c r="A21" s="35"/>
      <c r="B21" s="31"/>
      <c r="C21" s="35"/>
      <c r="D21" s="35"/>
    </row>
    <row r="22" spans="1:4" x14ac:dyDescent="0.25">
      <c r="A22" s="35"/>
      <c r="B22" s="35"/>
      <c r="C22" s="35"/>
      <c r="D22" s="35"/>
    </row>
    <row r="23" spans="1:4" x14ac:dyDescent="0.25">
      <c r="A23" s="35"/>
      <c r="B23" s="36"/>
      <c r="C23" s="36"/>
      <c r="D23" s="36"/>
    </row>
    <row r="24" spans="1:4" x14ac:dyDescent="0.25">
      <c r="A24" s="35"/>
      <c r="B24" s="36"/>
      <c r="C24" s="35"/>
      <c r="D24" s="35"/>
    </row>
    <row r="25" spans="1:4" x14ac:dyDescent="0.25">
      <c r="A25" s="35"/>
      <c r="B25" s="29"/>
      <c r="C25" s="35"/>
      <c r="D25" s="35"/>
    </row>
    <row r="26" spans="1:4" x14ac:dyDescent="0.25">
      <c r="A26" s="35"/>
      <c r="B26" s="29"/>
      <c r="C26" s="35"/>
      <c r="D26" s="35"/>
    </row>
    <row r="27" spans="1:4" x14ac:dyDescent="0.25">
      <c r="A27" s="35"/>
      <c r="B27" s="36"/>
      <c r="C27" s="36"/>
      <c r="D27" s="36"/>
    </row>
    <row r="28" spans="1:4" x14ac:dyDescent="0.25">
      <c r="A28" s="35"/>
      <c r="B28" s="36"/>
      <c r="C28" s="35"/>
      <c r="D28" s="35"/>
    </row>
    <row r="29" spans="1:4" x14ac:dyDescent="0.25">
      <c r="A29" s="35"/>
      <c r="B29" s="29"/>
      <c r="C29" s="35"/>
      <c r="D29" s="35"/>
    </row>
    <row r="30" spans="1:4" x14ac:dyDescent="0.25">
      <c r="A30" s="35"/>
      <c r="B30" s="29"/>
      <c r="C30" s="35"/>
      <c r="D30" s="36"/>
    </row>
    <row r="31" spans="1:4" x14ac:dyDescent="0.25">
      <c r="A31" s="35"/>
      <c r="B31" s="36"/>
      <c r="C31" s="36"/>
      <c r="D31" s="36"/>
    </row>
    <row r="32" spans="1:4" x14ac:dyDescent="0.25">
      <c r="A32" s="35"/>
      <c r="B32" s="35"/>
      <c r="C32" s="35"/>
      <c r="D32" s="35"/>
    </row>
    <row r="33" spans="1:4" x14ac:dyDescent="0.25">
      <c r="A33" s="35"/>
      <c r="B33" s="36"/>
      <c r="C33" s="36"/>
      <c r="D33" s="36"/>
    </row>
    <row r="34" spans="1:4" x14ac:dyDescent="0.25">
      <c r="A34" s="35"/>
      <c r="B34" s="36"/>
      <c r="C34" s="35"/>
      <c r="D34" s="35"/>
    </row>
    <row r="35" spans="1:4" x14ac:dyDescent="0.25">
      <c r="A35" s="35"/>
      <c r="B35" s="35"/>
      <c r="C35" s="35"/>
      <c r="D35" s="35"/>
    </row>
    <row r="36" spans="1:4" x14ac:dyDescent="0.25">
      <c r="A36" s="35"/>
      <c r="B36" s="36"/>
      <c r="C36" s="36"/>
      <c r="D36" s="36"/>
    </row>
    <row r="37" spans="1:4" x14ac:dyDescent="0.25">
      <c r="A37" s="33"/>
      <c r="B37" s="33"/>
      <c r="C37" s="33"/>
      <c r="D37" s="33"/>
    </row>
  </sheetData>
  <mergeCells count="3">
    <mergeCell ref="B1:D1"/>
    <mergeCell ref="B2:D2"/>
    <mergeCell ref="B3:D3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N27"/>
  <sheetViews>
    <sheetView view="pageBreakPreview" zoomScale="60" workbookViewId="0">
      <selection activeCell="M16" sqref="M16"/>
    </sheetView>
  </sheetViews>
  <sheetFormatPr defaultRowHeight="15" x14ac:dyDescent="0.25"/>
  <cols>
    <col min="1" max="1" width="27.85546875" style="1" customWidth="1"/>
    <col min="2" max="2" width="16" customWidth="1"/>
    <col min="3" max="3" width="17.140625" customWidth="1"/>
    <col min="4" max="4" width="16.85546875" customWidth="1"/>
    <col min="5" max="5" width="16.140625" customWidth="1"/>
    <col min="6" max="6" width="15.7109375" customWidth="1"/>
    <col min="7" max="7" width="17.28515625" customWidth="1"/>
    <col min="8" max="8" width="15.28515625" customWidth="1"/>
    <col min="9" max="9" width="16.28515625" customWidth="1"/>
    <col min="10" max="10" width="15.140625" customWidth="1"/>
    <col min="11" max="11" width="15.85546875" customWidth="1"/>
    <col min="12" max="12" width="16.7109375" customWidth="1"/>
    <col min="13" max="13" width="15.28515625" customWidth="1"/>
    <col min="14" max="14" width="19.28515625" customWidth="1"/>
  </cols>
  <sheetData>
    <row r="1" spans="1:14" ht="15.75" x14ac:dyDescent="0.25">
      <c r="A1" s="67" t="s">
        <v>51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</row>
    <row r="2" spans="1:14" ht="15.75" x14ac:dyDescent="0.25">
      <c r="A2" s="2" t="s">
        <v>33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</row>
    <row r="3" spans="1:14" s="10" customFormat="1" ht="20.25" customHeight="1" x14ac:dyDescent="0.25">
      <c r="A3" s="8"/>
      <c r="B3" s="19" t="s">
        <v>2</v>
      </c>
      <c r="C3" s="19" t="s">
        <v>7</v>
      </c>
      <c r="D3" s="19" t="s">
        <v>3</v>
      </c>
      <c r="E3" s="19" t="s">
        <v>9</v>
      </c>
      <c r="F3" s="19" t="s">
        <v>10</v>
      </c>
      <c r="G3" s="19" t="s">
        <v>11</v>
      </c>
      <c r="H3" s="19" t="s">
        <v>12</v>
      </c>
      <c r="I3" s="19" t="s">
        <v>13</v>
      </c>
      <c r="J3" s="19" t="s">
        <v>14</v>
      </c>
      <c r="K3" s="19" t="s">
        <v>15</v>
      </c>
      <c r="L3" s="19" t="s">
        <v>16</v>
      </c>
      <c r="M3" s="19" t="s">
        <v>17</v>
      </c>
      <c r="N3" s="15" t="s">
        <v>18</v>
      </c>
    </row>
    <row r="4" spans="1:14" ht="39.75" customHeight="1" x14ac:dyDescent="0.35">
      <c r="A4" s="20" t="s">
        <v>30</v>
      </c>
      <c r="B4" s="16">
        <f>B5+B6+B8</f>
        <v>93944.739999999991</v>
      </c>
      <c r="C4" s="16">
        <f t="shared" ref="C4:N4" si="0">C5+C6+C8</f>
        <v>93944.739999999991</v>
      </c>
      <c r="D4" s="16">
        <f t="shared" si="0"/>
        <v>93944.739999999991</v>
      </c>
      <c r="E4" s="16">
        <f>E5+E6+E7+E8</f>
        <v>93944.739999999991</v>
      </c>
      <c r="F4" s="16">
        <f t="shared" si="0"/>
        <v>93944.739999999991</v>
      </c>
      <c r="G4" s="16">
        <f t="shared" si="0"/>
        <v>93944.739999999991</v>
      </c>
      <c r="H4" s="16">
        <f t="shared" si="0"/>
        <v>93944.739999999991</v>
      </c>
      <c r="I4" s="16">
        <f t="shared" si="0"/>
        <v>93944.739999999991</v>
      </c>
      <c r="J4" s="16">
        <f t="shared" si="0"/>
        <v>93944.739999999991</v>
      </c>
      <c r="K4" s="16">
        <f t="shared" si="0"/>
        <v>93944.739999999991</v>
      </c>
      <c r="L4" s="16">
        <f t="shared" si="0"/>
        <v>93944.739999999991</v>
      </c>
      <c r="M4" s="16">
        <f t="shared" si="0"/>
        <v>93944.739999999991</v>
      </c>
      <c r="N4" s="16">
        <f t="shared" si="0"/>
        <v>1127336.8799999999</v>
      </c>
    </row>
    <row r="5" spans="1:14" ht="39" customHeight="1" x14ac:dyDescent="0.35">
      <c r="A5" s="20" t="s">
        <v>19</v>
      </c>
      <c r="B5" s="17">
        <v>48292.9</v>
      </c>
      <c r="C5" s="17">
        <v>48292.9</v>
      </c>
      <c r="D5" s="17">
        <v>48292.9</v>
      </c>
      <c r="E5" s="17">
        <v>48292.9</v>
      </c>
      <c r="F5" s="17">
        <v>48292.9</v>
      </c>
      <c r="G5" s="17">
        <v>48292.9</v>
      </c>
      <c r="H5" s="53">
        <v>48292.9</v>
      </c>
      <c r="I5" s="53">
        <v>48292.9</v>
      </c>
      <c r="J5" s="53">
        <v>48292.9</v>
      </c>
      <c r="K5" s="17">
        <v>48292.9</v>
      </c>
      <c r="L5" s="17">
        <v>48292.9</v>
      </c>
      <c r="M5" s="17">
        <v>48292.9</v>
      </c>
      <c r="N5" s="17">
        <f t="shared" ref="N5:N23" si="1">SUM(B5:M5)</f>
        <v>579514.80000000016</v>
      </c>
    </row>
    <row r="6" spans="1:14" ht="44.25" customHeight="1" x14ac:dyDescent="0.35">
      <c r="A6" s="20" t="s">
        <v>45</v>
      </c>
      <c r="B6" s="17">
        <v>45651.839999999997</v>
      </c>
      <c r="C6" s="17">
        <v>45651.839999999997</v>
      </c>
      <c r="D6" s="17">
        <v>45651.839999999997</v>
      </c>
      <c r="E6" s="17">
        <v>45651.839999999997</v>
      </c>
      <c r="F6" s="17">
        <v>45651.839999999997</v>
      </c>
      <c r="G6" s="17">
        <v>45651.839999999997</v>
      </c>
      <c r="H6" s="53">
        <v>45651.839999999997</v>
      </c>
      <c r="I6" s="53">
        <v>45651.839999999997</v>
      </c>
      <c r="J6" s="53">
        <v>45651.839999999997</v>
      </c>
      <c r="K6" s="17">
        <v>45651.839999999997</v>
      </c>
      <c r="L6" s="17">
        <v>45651.839999999997</v>
      </c>
      <c r="M6" s="17">
        <v>45651.839999999997</v>
      </c>
      <c r="N6" s="17">
        <f>SUM(B6:M6)</f>
        <v>547822.07999999984</v>
      </c>
    </row>
    <row r="7" spans="1:14" ht="44.25" customHeight="1" x14ac:dyDescent="0.35">
      <c r="A7" s="20" t="s">
        <v>48</v>
      </c>
      <c r="B7" s="17"/>
      <c r="C7" s="17"/>
      <c r="D7" s="17"/>
      <c r="E7" s="17"/>
      <c r="F7" s="17"/>
      <c r="G7" s="17"/>
      <c r="H7" s="53"/>
      <c r="I7" s="53"/>
      <c r="J7" s="53"/>
      <c r="K7" s="17"/>
      <c r="L7" s="17"/>
      <c r="M7" s="17"/>
      <c r="N7" s="17"/>
    </row>
    <row r="8" spans="1:14" ht="44.25" customHeight="1" x14ac:dyDescent="0.35">
      <c r="A8" s="20" t="s">
        <v>36</v>
      </c>
      <c r="B8" s="17"/>
      <c r="C8" s="17"/>
      <c r="D8" s="17"/>
      <c r="E8" s="17"/>
      <c r="F8" s="17"/>
      <c r="G8" s="17"/>
      <c r="H8" s="53"/>
      <c r="I8" s="53"/>
      <c r="J8" s="53"/>
      <c r="K8" s="17"/>
      <c r="L8" s="17"/>
      <c r="M8" s="17"/>
      <c r="N8" s="17">
        <f>SUM(B8:M8)</f>
        <v>0</v>
      </c>
    </row>
    <row r="9" spans="1:14" ht="36" customHeight="1" x14ac:dyDescent="0.35">
      <c r="A9" s="21" t="s">
        <v>20</v>
      </c>
      <c r="B9" s="16">
        <f>B10+B11+B12+B13</f>
        <v>48160.1</v>
      </c>
      <c r="C9" s="16">
        <f t="shared" ref="C9:L9" si="2">C10+C11+C12+C13</f>
        <v>29909.48</v>
      </c>
      <c r="D9" s="16">
        <f t="shared" si="2"/>
        <v>40146.639999999999</v>
      </c>
      <c r="E9" s="16">
        <f t="shared" si="2"/>
        <v>14116.329999999998</v>
      </c>
      <c r="F9" s="16">
        <f t="shared" si="2"/>
        <v>18010.41</v>
      </c>
      <c r="G9" s="16">
        <f>G10+G11+G12+G13</f>
        <v>43252.58</v>
      </c>
      <c r="H9" s="25">
        <f>H10+H11+H12+H13</f>
        <v>19735.88</v>
      </c>
      <c r="I9" s="25">
        <f t="shared" si="2"/>
        <v>22960.309999999998</v>
      </c>
      <c r="J9" s="25">
        <f>J10+J11+J12+J13</f>
        <v>49244.59</v>
      </c>
      <c r="K9" s="16">
        <f t="shared" si="2"/>
        <v>38846.159999999996</v>
      </c>
      <c r="L9" s="16">
        <f t="shared" si="2"/>
        <v>35457.090000000004</v>
      </c>
      <c r="M9" s="16">
        <f>M10+M11+M12+M13</f>
        <v>74345.72</v>
      </c>
      <c r="N9" s="16">
        <f t="shared" si="1"/>
        <v>434185.28999999992</v>
      </c>
    </row>
    <row r="10" spans="1:14" ht="40.5" customHeight="1" x14ac:dyDescent="0.35">
      <c r="A10" s="20" t="s">
        <v>21</v>
      </c>
      <c r="B10" s="17">
        <v>28666.5</v>
      </c>
      <c r="C10" s="17">
        <v>19205.3</v>
      </c>
      <c r="D10" s="17">
        <v>13650.7</v>
      </c>
      <c r="E10" s="17">
        <v>4143</v>
      </c>
      <c r="F10" s="17">
        <v>11124.1</v>
      </c>
      <c r="G10" s="17">
        <v>5551.3</v>
      </c>
      <c r="H10" s="53">
        <v>7170</v>
      </c>
      <c r="I10" s="53">
        <v>4830</v>
      </c>
      <c r="J10" s="53">
        <v>17340.5</v>
      </c>
      <c r="K10" s="17">
        <v>14052.5</v>
      </c>
      <c r="L10" s="17">
        <v>7590</v>
      </c>
      <c r="M10" s="17">
        <v>15861.8</v>
      </c>
      <c r="N10" s="25">
        <f t="shared" si="1"/>
        <v>149185.70000000001</v>
      </c>
    </row>
    <row r="11" spans="1:14" ht="45.75" customHeight="1" x14ac:dyDescent="0.35">
      <c r="A11" s="20" t="s">
        <v>22</v>
      </c>
      <c r="B11" s="18">
        <v>4800</v>
      </c>
      <c r="C11" s="17">
        <v>5508</v>
      </c>
      <c r="D11" s="17">
        <v>14448.7</v>
      </c>
      <c r="E11" s="17">
        <v>3589.62</v>
      </c>
      <c r="F11" s="17"/>
      <c r="G11" s="17">
        <v>5508</v>
      </c>
      <c r="H11" s="53">
        <v>4837</v>
      </c>
      <c r="I11" s="53">
        <v>3450</v>
      </c>
      <c r="J11" s="53">
        <v>4620</v>
      </c>
      <c r="K11" s="17">
        <v>7188</v>
      </c>
      <c r="L11" s="17">
        <v>11364</v>
      </c>
      <c r="M11" s="17">
        <v>2070</v>
      </c>
      <c r="N11" s="16">
        <f t="shared" si="1"/>
        <v>67383.320000000007</v>
      </c>
    </row>
    <row r="12" spans="1:14" ht="45.75" customHeight="1" x14ac:dyDescent="0.35">
      <c r="A12" s="24" t="s">
        <v>34</v>
      </c>
      <c r="B12" s="18">
        <v>11131</v>
      </c>
      <c r="C12" s="17">
        <v>3213</v>
      </c>
      <c r="D12" s="17">
        <v>7879</v>
      </c>
      <c r="E12" s="17">
        <v>3213</v>
      </c>
      <c r="F12" s="17">
        <v>1934.3</v>
      </c>
      <c r="G12" s="17">
        <v>28428.799999999999</v>
      </c>
      <c r="H12" s="53">
        <v>5745.7</v>
      </c>
      <c r="I12" s="53">
        <v>11509.6</v>
      </c>
      <c r="J12" s="53">
        <v>24707.14</v>
      </c>
      <c r="K12" s="17">
        <v>15028.71</v>
      </c>
      <c r="L12" s="17">
        <v>15113.68</v>
      </c>
      <c r="M12" s="17">
        <v>52851.32</v>
      </c>
      <c r="N12" s="16">
        <f t="shared" si="1"/>
        <v>180755.25</v>
      </c>
    </row>
    <row r="13" spans="1:14" ht="21.75" customHeight="1" x14ac:dyDescent="0.35">
      <c r="A13" s="20" t="s">
        <v>23</v>
      </c>
      <c r="B13" s="17">
        <v>3562.6</v>
      </c>
      <c r="C13" s="17">
        <v>1983.18</v>
      </c>
      <c r="D13" s="17">
        <v>4168.24</v>
      </c>
      <c r="E13" s="17">
        <v>3170.71</v>
      </c>
      <c r="F13" s="17">
        <v>4952.01</v>
      </c>
      <c r="G13" s="17">
        <v>3764.48</v>
      </c>
      <c r="H13" s="53">
        <v>1983.18</v>
      </c>
      <c r="I13" s="53">
        <v>3170.71</v>
      </c>
      <c r="J13" s="53">
        <v>2576.9499999999998</v>
      </c>
      <c r="K13" s="17">
        <v>2576.9499999999998</v>
      </c>
      <c r="L13" s="17">
        <v>1389.41</v>
      </c>
      <c r="M13" s="17">
        <v>3562.6</v>
      </c>
      <c r="N13" s="17">
        <f t="shared" si="1"/>
        <v>36861.019999999997</v>
      </c>
    </row>
    <row r="14" spans="1:14" ht="23.25" customHeight="1" x14ac:dyDescent="0.35">
      <c r="A14" s="21" t="s">
        <v>24</v>
      </c>
      <c r="B14" s="16">
        <f>B15+B16+B17</f>
        <v>9563.6</v>
      </c>
      <c r="C14" s="16">
        <f t="shared" ref="C14:N14" si="3">C15+C16+C17</f>
        <v>23405.7</v>
      </c>
      <c r="D14" s="16">
        <f t="shared" si="3"/>
        <v>95608.62</v>
      </c>
      <c r="E14" s="16">
        <f t="shared" si="3"/>
        <v>0</v>
      </c>
      <c r="F14" s="16">
        <f t="shared" si="3"/>
        <v>10294.200000000001</v>
      </c>
      <c r="G14" s="16">
        <f t="shared" si="3"/>
        <v>89818.59</v>
      </c>
      <c r="H14" s="25">
        <f t="shared" si="3"/>
        <v>131350.76999999999</v>
      </c>
      <c r="I14" s="25">
        <f t="shared" si="3"/>
        <v>72880.100000000006</v>
      </c>
      <c r="J14" s="25">
        <f t="shared" si="3"/>
        <v>0</v>
      </c>
      <c r="K14" s="16">
        <f t="shared" si="3"/>
        <v>0</v>
      </c>
      <c r="L14" s="16">
        <f t="shared" si="3"/>
        <v>35787.300000000003</v>
      </c>
      <c r="M14" s="16">
        <f t="shared" si="3"/>
        <v>6517.61</v>
      </c>
      <c r="N14" s="16">
        <f t="shared" si="3"/>
        <v>475226.49</v>
      </c>
    </row>
    <row r="15" spans="1:14" ht="42" customHeight="1" x14ac:dyDescent="0.35">
      <c r="A15" s="20" t="s">
        <v>25</v>
      </c>
      <c r="B15" s="17">
        <v>6363.6</v>
      </c>
      <c r="C15" s="17">
        <v>20205.7</v>
      </c>
      <c r="D15" s="17">
        <v>79765.72</v>
      </c>
      <c r="E15" s="17"/>
      <c r="F15" s="17"/>
      <c r="G15" s="17">
        <v>4959.8</v>
      </c>
      <c r="H15" s="53">
        <v>95434.559999999998</v>
      </c>
      <c r="I15" s="53">
        <v>64664.1</v>
      </c>
      <c r="J15" s="53"/>
      <c r="K15" s="17"/>
      <c r="L15" s="17">
        <v>35787.300000000003</v>
      </c>
      <c r="M15" s="17">
        <v>6517.61</v>
      </c>
      <c r="N15" s="17">
        <f t="shared" si="1"/>
        <v>313698.38999999996</v>
      </c>
    </row>
    <row r="16" spans="1:14" ht="40.5" customHeight="1" x14ac:dyDescent="0.35">
      <c r="A16" s="20" t="s">
        <v>26</v>
      </c>
      <c r="B16" s="17">
        <v>3200</v>
      </c>
      <c r="C16" s="17">
        <v>3200</v>
      </c>
      <c r="D16" s="17"/>
      <c r="E16" s="17"/>
      <c r="F16" s="17">
        <v>6682.2</v>
      </c>
      <c r="G16" s="17">
        <f>83958.79+900</f>
        <v>84858.79</v>
      </c>
      <c r="H16" s="53">
        <v>35916.21</v>
      </c>
      <c r="I16" s="53"/>
      <c r="J16" s="53"/>
      <c r="K16" s="17"/>
      <c r="L16" s="17"/>
      <c r="M16" s="17"/>
      <c r="N16" s="53">
        <f t="shared" si="1"/>
        <v>133857.19999999998</v>
      </c>
    </row>
    <row r="17" spans="1:14" ht="40.5" customHeight="1" x14ac:dyDescent="0.35">
      <c r="A17" s="24" t="s">
        <v>35</v>
      </c>
      <c r="B17" s="17"/>
      <c r="C17" s="17"/>
      <c r="D17" s="17">
        <v>15842.9</v>
      </c>
      <c r="E17" s="17"/>
      <c r="F17" s="17">
        <v>3612</v>
      </c>
      <c r="G17" s="17"/>
      <c r="H17" s="53"/>
      <c r="I17" s="53">
        <v>8216</v>
      </c>
      <c r="J17" s="53"/>
      <c r="K17" s="17"/>
      <c r="L17" s="17"/>
      <c r="M17" s="17"/>
      <c r="N17" s="17">
        <f t="shared" si="1"/>
        <v>27670.9</v>
      </c>
    </row>
    <row r="18" spans="1:14" ht="40.5" customHeight="1" x14ac:dyDescent="0.35">
      <c r="A18" s="28" t="s">
        <v>39</v>
      </c>
      <c r="B18" s="17"/>
      <c r="C18" s="17"/>
      <c r="D18" s="17"/>
      <c r="E18" s="17"/>
      <c r="F18" s="17"/>
      <c r="G18" s="17">
        <v>13097.5</v>
      </c>
      <c r="H18" s="53">
        <v>9532.2999999999993</v>
      </c>
      <c r="I18" s="53"/>
      <c r="J18" s="53">
        <v>41100</v>
      </c>
      <c r="K18" s="17"/>
      <c r="L18" s="17"/>
      <c r="M18" s="17"/>
      <c r="N18" s="16">
        <f t="shared" si="1"/>
        <v>63729.8</v>
      </c>
    </row>
    <row r="19" spans="1:14" ht="40.5" customHeight="1" x14ac:dyDescent="0.35">
      <c r="A19" s="21" t="s">
        <v>41</v>
      </c>
      <c r="B19" s="16">
        <f>B20+B21+B22</f>
        <v>0</v>
      </c>
      <c r="C19" s="16">
        <f t="shared" ref="C19:M19" si="4">C20+C21+C22</f>
        <v>0</v>
      </c>
      <c r="D19" s="16">
        <f t="shared" si="4"/>
        <v>0</v>
      </c>
      <c r="E19" s="16">
        <f t="shared" si="4"/>
        <v>0</v>
      </c>
      <c r="F19" s="16">
        <f t="shared" si="4"/>
        <v>0</v>
      </c>
      <c r="G19" s="16">
        <f t="shared" si="4"/>
        <v>0</v>
      </c>
      <c r="H19" s="25">
        <f t="shared" si="4"/>
        <v>0</v>
      </c>
      <c r="I19" s="25">
        <f t="shared" si="4"/>
        <v>0</v>
      </c>
      <c r="J19" s="25">
        <f t="shared" si="4"/>
        <v>0</v>
      </c>
      <c r="K19" s="16">
        <f t="shared" si="4"/>
        <v>0</v>
      </c>
      <c r="L19" s="16">
        <f t="shared" si="4"/>
        <v>0</v>
      </c>
      <c r="M19" s="16">
        <f t="shared" si="4"/>
        <v>0</v>
      </c>
      <c r="N19" s="16">
        <f t="shared" ref="N19:N22" si="5">SUM(B19:M19)</f>
        <v>0</v>
      </c>
    </row>
    <row r="20" spans="1:14" ht="40.5" customHeight="1" x14ac:dyDescent="0.35">
      <c r="A20" s="20" t="s">
        <v>42</v>
      </c>
      <c r="B20" s="17"/>
      <c r="C20" s="17"/>
      <c r="D20" s="17"/>
      <c r="E20" s="17"/>
      <c r="F20" s="17"/>
      <c r="G20" s="17"/>
      <c r="H20" s="53"/>
      <c r="I20" s="53"/>
      <c r="J20" s="53"/>
      <c r="K20" s="17"/>
      <c r="L20" s="17"/>
      <c r="M20" s="17"/>
      <c r="N20" s="17">
        <f t="shared" si="5"/>
        <v>0</v>
      </c>
    </row>
    <row r="21" spans="1:14" ht="40.5" customHeight="1" x14ac:dyDescent="0.35">
      <c r="A21" s="20" t="s">
        <v>43</v>
      </c>
      <c r="B21" s="17"/>
      <c r="C21" s="17"/>
      <c r="D21" s="17"/>
      <c r="E21" s="17"/>
      <c r="F21" s="17"/>
      <c r="G21" s="17"/>
      <c r="H21" s="53"/>
      <c r="I21" s="53"/>
      <c r="J21" s="53"/>
      <c r="K21" s="17"/>
      <c r="L21" s="17"/>
      <c r="M21" s="17"/>
      <c r="N21" s="17">
        <f t="shared" si="5"/>
        <v>0</v>
      </c>
    </row>
    <row r="22" spans="1:14" ht="40.5" customHeight="1" x14ac:dyDescent="0.35">
      <c r="A22" s="24" t="s">
        <v>44</v>
      </c>
      <c r="B22" s="17"/>
      <c r="C22" s="17"/>
      <c r="D22" s="17"/>
      <c r="E22" s="17"/>
      <c r="F22" s="17"/>
      <c r="G22" s="17"/>
      <c r="H22" s="53"/>
      <c r="I22" s="53"/>
      <c r="J22" s="53"/>
      <c r="K22" s="17"/>
      <c r="L22" s="17"/>
      <c r="M22" s="17"/>
      <c r="N22" s="17">
        <f t="shared" si="5"/>
        <v>0</v>
      </c>
    </row>
    <row r="23" spans="1:14" ht="39.75" customHeight="1" x14ac:dyDescent="0.35">
      <c r="A23" s="21" t="s">
        <v>46</v>
      </c>
      <c r="B23" s="16">
        <v>47392.800000000003</v>
      </c>
      <c r="C23" s="16">
        <v>47392.800000000003</v>
      </c>
      <c r="D23" s="16">
        <v>47392.800000000003</v>
      </c>
      <c r="E23" s="16">
        <v>47392.800000000003</v>
      </c>
      <c r="F23" s="16">
        <v>47392.800000000003</v>
      </c>
      <c r="G23" s="16">
        <v>47392.800000000003</v>
      </c>
      <c r="H23" s="25">
        <v>47392.800000000003</v>
      </c>
      <c r="I23" s="25">
        <v>47392.800000000003</v>
      </c>
      <c r="J23" s="25">
        <v>47392.800000000003</v>
      </c>
      <c r="K23" s="16">
        <v>47392.800000000003</v>
      </c>
      <c r="L23" s="16">
        <v>47392.800000000003</v>
      </c>
      <c r="M23" s="16">
        <v>47392.800000000003</v>
      </c>
      <c r="N23" s="16">
        <f t="shared" si="1"/>
        <v>568713.6</v>
      </c>
    </row>
    <row r="24" spans="1:14" ht="22.5" customHeight="1" x14ac:dyDescent="0.35">
      <c r="A24" s="21" t="s">
        <v>27</v>
      </c>
      <c r="B24" s="25">
        <f>B4+B9+B14+B18+B23+B19</f>
        <v>199061.24</v>
      </c>
      <c r="C24" s="25">
        <f t="shared" ref="C24:L24" si="6">C4+C9+C14+C18+C23+C19</f>
        <v>194652.71999999997</v>
      </c>
      <c r="D24" s="25">
        <f t="shared" si="6"/>
        <v>277092.8</v>
      </c>
      <c r="E24" s="25">
        <f t="shared" si="6"/>
        <v>155453.87</v>
      </c>
      <c r="F24" s="25">
        <f t="shared" si="6"/>
        <v>169642.15</v>
      </c>
      <c r="G24" s="25">
        <f t="shared" si="6"/>
        <v>287506.21000000002</v>
      </c>
      <c r="H24" s="25">
        <f t="shared" si="6"/>
        <v>301956.49</v>
      </c>
      <c r="I24" s="25">
        <f t="shared" si="6"/>
        <v>237177.95</v>
      </c>
      <c r="J24" s="25">
        <f>J4+J9+J14+J18+J23+J19</f>
        <v>231682.13</v>
      </c>
      <c r="K24" s="25">
        <f t="shared" si="6"/>
        <v>180183.7</v>
      </c>
      <c r="L24" s="25">
        <f t="shared" si="6"/>
        <v>212581.93</v>
      </c>
      <c r="M24" s="25">
        <f>M4+M9+M14+M18+M23+M19</f>
        <v>222200.87</v>
      </c>
      <c r="N24" s="25">
        <f>N4+N9+N14+N18+N23+N19</f>
        <v>2669192.06</v>
      </c>
    </row>
    <row r="25" spans="1:14" ht="15.75" x14ac:dyDescent="0.25">
      <c r="A25" s="68" t="s">
        <v>47</v>
      </c>
      <c r="B25" s="68"/>
      <c r="C25" s="68"/>
      <c r="D25" s="22"/>
      <c r="E25" s="22"/>
      <c r="F25" s="22"/>
      <c r="G25" s="26"/>
      <c r="H25" s="22"/>
      <c r="I25" s="22"/>
      <c r="J25" s="22"/>
      <c r="K25" s="22"/>
      <c r="L25" s="69" t="s">
        <v>31</v>
      </c>
      <c r="M25" s="69"/>
      <c r="N25" s="69"/>
    </row>
    <row r="26" spans="1:14" ht="15.75" x14ac:dyDescent="0.25">
      <c r="A26" s="23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</row>
    <row r="27" spans="1:14" ht="15.75" x14ac:dyDescent="0.25">
      <c r="A27" s="68" t="s">
        <v>29</v>
      </c>
      <c r="B27" s="68"/>
      <c r="C27" s="68"/>
      <c r="D27" s="22"/>
      <c r="E27" s="22"/>
      <c r="F27" s="22"/>
      <c r="G27" s="22"/>
      <c r="H27" s="22"/>
      <c r="I27" s="22"/>
      <c r="J27" s="22"/>
      <c r="K27" s="22"/>
      <c r="L27" s="69" t="s">
        <v>38</v>
      </c>
      <c r="M27" s="69"/>
      <c r="N27" s="69"/>
    </row>
  </sheetData>
  <mergeCells count="5">
    <mergeCell ref="A1:N1"/>
    <mergeCell ref="A25:C25"/>
    <mergeCell ref="A27:C27"/>
    <mergeCell ref="L25:N25"/>
    <mergeCell ref="L27:N27"/>
  </mergeCells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47"/>
  <sheetViews>
    <sheetView tabSelected="1" topLeftCell="A16" workbookViewId="0">
      <selection activeCell="D40" sqref="D40"/>
    </sheetView>
  </sheetViews>
  <sheetFormatPr defaultRowHeight="15" x14ac:dyDescent="0.25"/>
  <cols>
    <col min="1" max="1" width="3.7109375" customWidth="1"/>
    <col min="2" max="2" width="49.42578125" customWidth="1"/>
    <col min="3" max="3" width="12.140625" customWidth="1"/>
    <col min="4" max="4" width="12.7109375" customWidth="1"/>
  </cols>
  <sheetData>
    <row r="1" spans="1:8" ht="21" x14ac:dyDescent="0.35">
      <c r="A1" s="1"/>
      <c r="B1" s="65" t="s">
        <v>71</v>
      </c>
      <c r="C1" s="65"/>
      <c r="D1" s="65"/>
      <c r="E1" s="6"/>
      <c r="F1" s="6"/>
      <c r="G1" s="6"/>
      <c r="H1" s="6"/>
    </row>
    <row r="2" spans="1:8" ht="15.75" x14ac:dyDescent="0.25">
      <c r="A2" s="1"/>
      <c r="B2" s="66" t="s">
        <v>33</v>
      </c>
      <c r="C2" s="66"/>
      <c r="D2" s="66"/>
      <c r="E2" s="1"/>
      <c r="F2" s="1"/>
      <c r="G2" s="1"/>
      <c r="H2" s="1"/>
    </row>
    <row r="3" spans="1:8" ht="15.75" x14ac:dyDescent="0.25">
      <c r="A3" s="1"/>
      <c r="B3" s="65" t="s">
        <v>6</v>
      </c>
      <c r="C3" s="65"/>
      <c r="D3" s="65"/>
      <c r="E3" s="1"/>
      <c r="F3" s="1"/>
      <c r="G3" s="1"/>
      <c r="H3" s="1"/>
    </row>
    <row r="4" spans="1:8" ht="30" x14ac:dyDescent="0.25">
      <c r="A4" s="13"/>
      <c r="B4" s="27" t="s">
        <v>0</v>
      </c>
      <c r="C4" s="13" t="s">
        <v>1</v>
      </c>
      <c r="D4" s="27" t="s">
        <v>28</v>
      </c>
      <c r="E4" s="1"/>
      <c r="F4" s="1"/>
      <c r="G4" s="1"/>
      <c r="H4" s="1"/>
    </row>
    <row r="5" spans="1:8" x14ac:dyDescent="0.25">
      <c r="A5" s="29"/>
      <c r="B5" s="30" t="s">
        <v>2</v>
      </c>
      <c r="C5" s="29"/>
      <c r="D5" s="27"/>
      <c r="E5" s="1"/>
      <c r="F5" s="1"/>
      <c r="G5" s="1"/>
      <c r="H5" s="1"/>
    </row>
    <row r="6" spans="1:8" ht="30" x14ac:dyDescent="0.25">
      <c r="A6" s="29">
        <v>1</v>
      </c>
      <c r="B6" s="29" t="s">
        <v>72</v>
      </c>
      <c r="C6" s="29">
        <v>2606.5</v>
      </c>
      <c r="D6" s="51"/>
      <c r="E6" s="1"/>
      <c r="F6" s="1"/>
      <c r="G6" s="1"/>
      <c r="H6" s="1"/>
    </row>
    <row r="7" spans="1:8" x14ac:dyDescent="0.25">
      <c r="A7" s="29">
        <v>2</v>
      </c>
      <c r="B7" s="29" t="s">
        <v>73</v>
      </c>
      <c r="C7" s="29">
        <v>3757.1</v>
      </c>
      <c r="D7" s="29"/>
      <c r="E7" s="1"/>
      <c r="F7" s="1"/>
      <c r="G7" s="1"/>
      <c r="H7" s="1"/>
    </row>
    <row r="8" spans="1:8" s="1" customFormat="1" x14ac:dyDescent="0.25">
      <c r="A8" s="29"/>
      <c r="B8" s="30" t="s">
        <v>49</v>
      </c>
      <c r="C8" s="30">
        <f>SUM(C6:C7)</f>
        <v>6363.6</v>
      </c>
      <c r="D8" s="30">
        <f>C8</f>
        <v>6363.6</v>
      </c>
    </row>
    <row r="9" spans="1:8" s="1" customFormat="1" x14ac:dyDescent="0.25">
      <c r="A9" s="29"/>
      <c r="B9" s="30" t="s">
        <v>7</v>
      </c>
      <c r="C9" s="29"/>
      <c r="D9" s="29"/>
    </row>
    <row r="10" spans="1:8" s="5" customFormat="1" ht="30" x14ac:dyDescent="0.25">
      <c r="A10" s="29">
        <v>1</v>
      </c>
      <c r="B10" s="29" t="s">
        <v>83</v>
      </c>
      <c r="C10" s="29">
        <v>16370.7</v>
      </c>
      <c r="D10" s="30"/>
    </row>
    <row r="11" spans="1:8" ht="30" x14ac:dyDescent="0.25">
      <c r="A11" s="29">
        <v>2</v>
      </c>
      <c r="B11" s="29" t="s">
        <v>84</v>
      </c>
      <c r="C11" s="29">
        <v>3835</v>
      </c>
      <c r="D11" s="30"/>
    </row>
    <row r="12" spans="1:8" x14ac:dyDescent="0.25">
      <c r="A12" s="29"/>
      <c r="B12" s="49" t="s">
        <v>80</v>
      </c>
      <c r="C12" s="29">
        <f>SUM(C10:C11)</f>
        <v>20205.7</v>
      </c>
      <c r="D12" s="30">
        <f>C12+D8</f>
        <v>26569.300000000003</v>
      </c>
    </row>
    <row r="13" spans="1:8" s="5" customFormat="1" x14ac:dyDescent="0.25">
      <c r="A13" s="35"/>
      <c r="B13" s="30" t="s">
        <v>3</v>
      </c>
      <c r="C13" s="36"/>
      <c r="D13" s="47"/>
    </row>
    <row r="14" spans="1:8" x14ac:dyDescent="0.25">
      <c r="A14" s="35">
        <v>1</v>
      </c>
      <c r="B14" s="29" t="s">
        <v>99</v>
      </c>
      <c r="C14" s="35">
        <v>4282.6000000000004</v>
      </c>
      <c r="D14" s="47"/>
    </row>
    <row r="15" spans="1:8" x14ac:dyDescent="0.25">
      <c r="A15" s="35">
        <v>2</v>
      </c>
      <c r="B15" s="29" t="s">
        <v>100</v>
      </c>
      <c r="C15" s="35">
        <v>2890</v>
      </c>
      <c r="D15" s="47"/>
    </row>
    <row r="16" spans="1:8" x14ac:dyDescent="0.25">
      <c r="A16" s="35">
        <v>3</v>
      </c>
      <c r="B16" s="29" t="s">
        <v>101</v>
      </c>
      <c r="C16" s="35">
        <v>7922</v>
      </c>
      <c r="D16" s="47"/>
    </row>
    <row r="17" spans="1:4" x14ac:dyDescent="0.25">
      <c r="A17" s="35">
        <v>4</v>
      </c>
      <c r="B17" s="29" t="s">
        <v>102</v>
      </c>
      <c r="C17" s="35">
        <v>15111.42</v>
      </c>
      <c r="D17" s="47"/>
    </row>
    <row r="18" spans="1:4" ht="30" x14ac:dyDescent="0.25">
      <c r="A18" s="35">
        <v>5</v>
      </c>
      <c r="B18" s="29" t="s">
        <v>103</v>
      </c>
      <c r="C18" s="35">
        <v>42655.6</v>
      </c>
      <c r="D18" s="47"/>
    </row>
    <row r="19" spans="1:4" x14ac:dyDescent="0.25">
      <c r="A19" s="35">
        <v>6</v>
      </c>
      <c r="B19" s="29" t="s">
        <v>104</v>
      </c>
      <c r="C19" s="35">
        <v>6904.1</v>
      </c>
      <c r="D19" s="35"/>
    </row>
    <row r="20" spans="1:4" x14ac:dyDescent="0.25">
      <c r="A20" s="35"/>
      <c r="B20" s="30" t="s">
        <v>91</v>
      </c>
      <c r="C20" s="36">
        <f>SUM(C14:C19)</f>
        <v>79765.72</v>
      </c>
      <c r="D20" s="47">
        <f>C20+D12</f>
        <v>106335.02</v>
      </c>
    </row>
    <row r="21" spans="1:4" x14ac:dyDescent="0.25">
      <c r="A21" s="35"/>
      <c r="B21" s="30" t="s">
        <v>11</v>
      </c>
      <c r="C21" s="35"/>
      <c r="D21" s="35"/>
    </row>
    <row r="22" spans="1:4" x14ac:dyDescent="0.25">
      <c r="A22" s="35">
        <v>1</v>
      </c>
      <c r="B22" s="29" t="s">
        <v>136</v>
      </c>
      <c r="C22" s="36">
        <v>4959.8</v>
      </c>
      <c r="D22" s="47">
        <f>C22+D20</f>
        <v>111294.82</v>
      </c>
    </row>
    <row r="23" spans="1:4" x14ac:dyDescent="0.25">
      <c r="A23" s="35"/>
      <c r="B23" s="30" t="s">
        <v>12</v>
      </c>
      <c r="C23" s="35"/>
      <c r="D23" s="36"/>
    </row>
    <row r="24" spans="1:4" ht="30" x14ac:dyDescent="0.25">
      <c r="A24" s="35">
        <v>1</v>
      </c>
      <c r="B24" s="29" t="s">
        <v>148</v>
      </c>
      <c r="C24" s="35">
        <v>15838.34</v>
      </c>
      <c r="D24" s="47"/>
    </row>
    <row r="25" spans="1:4" x14ac:dyDescent="0.25">
      <c r="A25" s="35">
        <v>2</v>
      </c>
      <c r="B25" s="29" t="s">
        <v>149</v>
      </c>
      <c r="C25" s="35">
        <v>79596.22</v>
      </c>
      <c r="D25" s="35"/>
    </row>
    <row r="26" spans="1:4" x14ac:dyDescent="0.25">
      <c r="A26" s="35"/>
      <c r="B26" s="30" t="s">
        <v>140</v>
      </c>
      <c r="C26" s="36">
        <f>SUM(C24:C25)</f>
        <v>95434.559999999998</v>
      </c>
      <c r="D26" s="47">
        <f>C26+D22</f>
        <v>206729.38</v>
      </c>
    </row>
    <row r="27" spans="1:4" x14ac:dyDescent="0.25">
      <c r="A27" s="35"/>
      <c r="B27" s="30" t="s">
        <v>13</v>
      </c>
      <c r="C27" s="35"/>
      <c r="D27" s="47"/>
    </row>
    <row r="28" spans="1:4" x14ac:dyDescent="0.25">
      <c r="A28" s="35">
        <v>1</v>
      </c>
      <c r="B28" s="29" t="s">
        <v>155</v>
      </c>
      <c r="C28" s="35">
        <v>3384.6</v>
      </c>
      <c r="D28" s="47"/>
    </row>
    <row r="29" spans="1:4" x14ac:dyDescent="0.25">
      <c r="A29" s="35">
        <v>2</v>
      </c>
      <c r="B29" s="29" t="s">
        <v>156</v>
      </c>
      <c r="C29" s="35">
        <v>28416.47</v>
      </c>
      <c r="D29" s="35"/>
    </row>
    <row r="30" spans="1:4" x14ac:dyDescent="0.25">
      <c r="A30" s="35">
        <v>3</v>
      </c>
      <c r="B30" s="29" t="s">
        <v>157</v>
      </c>
      <c r="C30" s="35">
        <v>15322.63</v>
      </c>
      <c r="D30" s="36"/>
    </row>
    <row r="31" spans="1:4" x14ac:dyDescent="0.25">
      <c r="A31" s="35">
        <v>4</v>
      </c>
      <c r="B31" s="29" t="s">
        <v>158</v>
      </c>
      <c r="C31" s="35">
        <v>14703.4</v>
      </c>
      <c r="D31" s="35"/>
    </row>
    <row r="32" spans="1:4" x14ac:dyDescent="0.25">
      <c r="A32" s="35">
        <v>5</v>
      </c>
      <c r="B32" s="29" t="s">
        <v>159</v>
      </c>
      <c r="C32" s="35">
        <v>2837</v>
      </c>
      <c r="D32" s="47"/>
    </row>
    <row r="33" spans="1:4" x14ac:dyDescent="0.25">
      <c r="A33" s="35"/>
      <c r="B33" s="30" t="s">
        <v>154</v>
      </c>
      <c r="C33" s="36">
        <f>SUM(C28:C32)</f>
        <v>64664.1</v>
      </c>
      <c r="D33" s="47">
        <f>C33+D26</f>
        <v>271393.48</v>
      </c>
    </row>
    <row r="34" spans="1:4" x14ac:dyDescent="0.25">
      <c r="A34" s="35"/>
      <c r="B34" s="30" t="s">
        <v>16</v>
      </c>
      <c r="C34" s="35"/>
      <c r="D34" s="35"/>
    </row>
    <row r="35" spans="1:4" ht="30" x14ac:dyDescent="0.25">
      <c r="A35" s="35">
        <v>1</v>
      </c>
      <c r="B35" s="29" t="s">
        <v>186</v>
      </c>
      <c r="C35" s="35">
        <v>26978.5</v>
      </c>
      <c r="D35" s="36"/>
    </row>
    <row r="36" spans="1:4" ht="30" x14ac:dyDescent="0.25">
      <c r="A36" s="35">
        <v>2</v>
      </c>
      <c r="B36" s="29" t="s">
        <v>187</v>
      </c>
      <c r="C36" s="35">
        <v>8808.7999999999993</v>
      </c>
      <c r="D36" s="47"/>
    </row>
    <row r="37" spans="1:4" x14ac:dyDescent="0.25">
      <c r="A37" s="35"/>
      <c r="B37" s="30" t="s">
        <v>180</v>
      </c>
      <c r="C37" s="36">
        <f>SUM(C35:C36)</f>
        <v>35787.300000000003</v>
      </c>
      <c r="D37" s="47">
        <f>C37+D33</f>
        <v>307180.77999999997</v>
      </c>
    </row>
    <row r="38" spans="1:4" x14ac:dyDescent="0.25">
      <c r="A38" s="35"/>
      <c r="B38" s="30" t="s">
        <v>17</v>
      </c>
      <c r="C38" s="36"/>
      <c r="D38" s="36"/>
    </row>
    <row r="39" spans="1:4" x14ac:dyDescent="0.25">
      <c r="A39" s="35">
        <v>1</v>
      </c>
      <c r="B39" s="29" t="s">
        <v>197</v>
      </c>
      <c r="C39" s="36">
        <v>6517.61</v>
      </c>
      <c r="D39" s="47">
        <f>C39+D37</f>
        <v>313698.38999999996</v>
      </c>
    </row>
    <row r="40" spans="1:4" x14ac:dyDescent="0.25">
      <c r="A40" s="35"/>
      <c r="B40" s="30"/>
      <c r="C40" s="36"/>
      <c r="D40" s="36"/>
    </row>
    <row r="41" spans="1:4" x14ac:dyDescent="0.25">
      <c r="A41" s="35"/>
      <c r="B41" s="30"/>
      <c r="C41" s="36"/>
      <c r="D41" s="36"/>
    </row>
    <row r="42" spans="1:4" x14ac:dyDescent="0.25">
      <c r="A42" s="35"/>
      <c r="B42" s="30"/>
      <c r="C42" s="36"/>
      <c r="D42" s="36"/>
    </row>
    <row r="43" spans="1:4" x14ac:dyDescent="0.25">
      <c r="A43" s="35"/>
      <c r="B43" s="30"/>
      <c r="C43" s="36"/>
      <c r="D43" s="36"/>
    </row>
    <row r="44" spans="1:4" x14ac:dyDescent="0.25">
      <c r="A44" s="35"/>
      <c r="B44" s="30"/>
      <c r="C44" s="36"/>
      <c r="D44" s="36"/>
    </row>
    <row r="45" spans="1:4" x14ac:dyDescent="0.25">
      <c r="A45" s="35"/>
      <c r="B45" s="29"/>
      <c r="C45" s="35"/>
      <c r="D45" s="35"/>
    </row>
    <row r="46" spans="1:4" x14ac:dyDescent="0.25">
      <c r="A46" s="35"/>
      <c r="B46" s="30"/>
      <c r="C46" s="36"/>
      <c r="D46" s="36"/>
    </row>
    <row r="47" spans="1:4" x14ac:dyDescent="0.25">
      <c r="A47" s="33"/>
      <c r="B47" s="33"/>
      <c r="C47" s="33"/>
      <c r="D47" s="33"/>
    </row>
  </sheetData>
  <mergeCells count="3">
    <mergeCell ref="B2:D2"/>
    <mergeCell ref="B3:D3"/>
    <mergeCell ref="B1:D1"/>
  </mergeCells>
  <phoneticPr fontId="12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40"/>
  <sheetViews>
    <sheetView workbookViewId="0">
      <selection activeCell="D19" sqref="D19"/>
    </sheetView>
  </sheetViews>
  <sheetFormatPr defaultRowHeight="15" x14ac:dyDescent="0.25"/>
  <cols>
    <col min="1" max="1" width="5.28515625" customWidth="1"/>
    <col min="2" max="2" width="54.7109375" customWidth="1"/>
    <col min="3" max="3" width="10.5703125" customWidth="1"/>
    <col min="4" max="4" width="11.42578125" customWidth="1"/>
  </cols>
  <sheetData>
    <row r="1" spans="1:4" ht="15.75" x14ac:dyDescent="0.25">
      <c r="A1" s="1"/>
      <c r="B1" s="65" t="s">
        <v>71</v>
      </c>
      <c r="C1" s="65"/>
      <c r="D1" s="65"/>
    </row>
    <row r="2" spans="1:4" ht="15.75" x14ac:dyDescent="0.25">
      <c r="A2" s="1"/>
      <c r="B2" s="66" t="s">
        <v>33</v>
      </c>
      <c r="C2" s="66"/>
      <c r="D2" s="66"/>
    </row>
    <row r="3" spans="1:4" ht="15.75" x14ac:dyDescent="0.25">
      <c r="A3" s="1"/>
      <c r="B3" s="65" t="s">
        <v>40</v>
      </c>
      <c r="C3" s="65"/>
      <c r="D3" s="65"/>
    </row>
    <row r="4" spans="1:4" ht="30" x14ac:dyDescent="0.25">
      <c r="A4" s="13"/>
      <c r="B4" s="27" t="s">
        <v>0</v>
      </c>
      <c r="C4" s="13" t="s">
        <v>1</v>
      </c>
      <c r="D4" s="27" t="s">
        <v>28</v>
      </c>
    </row>
    <row r="5" spans="1:4" x14ac:dyDescent="0.25">
      <c r="A5" s="29"/>
      <c r="B5" s="49" t="s">
        <v>11</v>
      </c>
      <c r="C5" s="29"/>
      <c r="D5" s="50"/>
    </row>
    <row r="6" spans="1:4" x14ac:dyDescent="0.25">
      <c r="A6" s="29">
        <v>1</v>
      </c>
      <c r="B6" s="31" t="s">
        <v>127</v>
      </c>
      <c r="C6" s="29">
        <f>6707+867</f>
        <v>7574</v>
      </c>
      <c r="D6" s="51"/>
    </row>
    <row r="7" spans="1:4" x14ac:dyDescent="0.25">
      <c r="A7" s="29">
        <v>2</v>
      </c>
      <c r="B7" s="31" t="s">
        <v>128</v>
      </c>
      <c r="C7" s="29">
        <v>5523.5</v>
      </c>
      <c r="D7" s="29"/>
    </row>
    <row r="8" spans="1:4" x14ac:dyDescent="0.25">
      <c r="A8" s="29"/>
      <c r="B8" s="49" t="s">
        <v>126</v>
      </c>
      <c r="C8" s="30">
        <f>SUM(C6:C7)</f>
        <v>13097.5</v>
      </c>
      <c r="D8" s="30">
        <f>C8</f>
        <v>13097.5</v>
      </c>
    </row>
    <row r="9" spans="1:4" x14ac:dyDescent="0.25">
      <c r="A9" s="29"/>
      <c r="B9" s="49" t="s">
        <v>12</v>
      </c>
      <c r="C9" s="29"/>
      <c r="D9" s="30"/>
    </row>
    <row r="10" spans="1:4" x14ac:dyDescent="0.25">
      <c r="A10" s="29">
        <v>1</v>
      </c>
      <c r="B10" s="29" t="s">
        <v>127</v>
      </c>
      <c r="C10" s="29">
        <f>3649+880.8</f>
        <v>4529.8</v>
      </c>
      <c r="D10" s="62"/>
    </row>
    <row r="11" spans="1:4" x14ac:dyDescent="0.25">
      <c r="A11" s="29">
        <v>2</v>
      </c>
      <c r="B11" s="48" t="s">
        <v>144</v>
      </c>
      <c r="C11" s="29">
        <v>4140</v>
      </c>
      <c r="D11" s="52"/>
    </row>
    <row r="12" spans="1:4" x14ac:dyDescent="0.25">
      <c r="A12" s="29">
        <v>3</v>
      </c>
      <c r="B12" s="48" t="s">
        <v>145</v>
      </c>
      <c r="C12" s="30">
        <v>862.5</v>
      </c>
      <c r="D12" s="62"/>
    </row>
    <row r="13" spans="1:4" x14ac:dyDescent="0.25">
      <c r="A13" s="29"/>
      <c r="B13" s="59" t="s">
        <v>140</v>
      </c>
      <c r="C13" s="30">
        <f>SUM(C10:C12)</f>
        <v>9532.2999999999993</v>
      </c>
      <c r="D13" s="62">
        <f>C13+D8</f>
        <v>22629.8</v>
      </c>
    </row>
    <row r="14" spans="1:4" x14ac:dyDescent="0.25">
      <c r="A14" s="35"/>
      <c r="B14" s="59" t="s">
        <v>14</v>
      </c>
      <c r="C14" s="36"/>
      <c r="D14" s="47"/>
    </row>
    <row r="15" spans="1:4" x14ac:dyDescent="0.25">
      <c r="A15" s="35">
        <v>1</v>
      </c>
      <c r="B15" s="29" t="s">
        <v>169</v>
      </c>
      <c r="C15" s="35">
        <v>3300</v>
      </c>
      <c r="D15" s="47"/>
    </row>
    <row r="16" spans="1:4" x14ac:dyDescent="0.25">
      <c r="A16" s="35">
        <v>2</v>
      </c>
      <c r="B16" s="29" t="s">
        <v>169</v>
      </c>
      <c r="C16" s="35">
        <v>21000</v>
      </c>
      <c r="D16" s="47"/>
    </row>
    <row r="17" spans="1:4" x14ac:dyDescent="0.25">
      <c r="A17" s="35">
        <v>3</v>
      </c>
      <c r="B17" s="29" t="s">
        <v>170</v>
      </c>
      <c r="C17" s="35">
        <v>16800</v>
      </c>
      <c r="D17" s="47"/>
    </row>
    <row r="18" spans="1:4" x14ac:dyDescent="0.25">
      <c r="A18" s="35"/>
      <c r="B18" s="30" t="s">
        <v>163</v>
      </c>
      <c r="C18" s="36">
        <f>SUM(C15:C17)</f>
        <v>41100</v>
      </c>
      <c r="D18" s="47">
        <f>C18+D13</f>
        <v>63729.8</v>
      </c>
    </row>
    <row r="19" spans="1:4" x14ac:dyDescent="0.25">
      <c r="A19" s="36"/>
      <c r="B19" s="30"/>
      <c r="C19" s="36"/>
      <c r="D19" s="47"/>
    </row>
    <row r="20" spans="1:4" x14ac:dyDescent="0.25">
      <c r="A20" s="36"/>
      <c r="B20" s="30"/>
      <c r="C20" s="36"/>
      <c r="D20" s="47"/>
    </row>
    <row r="21" spans="1:4" x14ac:dyDescent="0.25">
      <c r="A21" s="35"/>
      <c r="B21" s="29"/>
      <c r="C21" s="35"/>
      <c r="D21" s="36"/>
    </row>
    <row r="22" spans="1:4" x14ac:dyDescent="0.25">
      <c r="A22" s="35"/>
      <c r="B22" s="30"/>
      <c r="C22" s="35"/>
      <c r="D22" s="36"/>
    </row>
    <row r="23" spans="1:4" x14ac:dyDescent="0.25">
      <c r="A23" s="35"/>
      <c r="B23" s="29"/>
      <c r="C23" s="36"/>
      <c r="D23" s="36"/>
    </row>
    <row r="24" spans="1:4" x14ac:dyDescent="0.25">
      <c r="A24" s="35"/>
      <c r="B24" s="30"/>
      <c r="C24" s="36"/>
      <c r="D24" s="36"/>
    </row>
    <row r="25" spans="1:4" x14ac:dyDescent="0.25">
      <c r="A25" s="35"/>
      <c r="B25" s="29"/>
      <c r="C25" s="36"/>
      <c r="D25" s="36"/>
    </row>
    <row r="26" spans="1:4" x14ac:dyDescent="0.25">
      <c r="A26" s="35"/>
      <c r="B26" s="29"/>
      <c r="C26" s="36"/>
      <c r="D26" s="36"/>
    </row>
    <row r="27" spans="1:4" x14ac:dyDescent="0.25">
      <c r="A27" s="35"/>
      <c r="B27" s="29"/>
      <c r="C27" s="36"/>
      <c r="D27" s="36"/>
    </row>
    <row r="28" spans="1:4" x14ac:dyDescent="0.25">
      <c r="A28" s="35"/>
      <c r="B28" s="30"/>
      <c r="C28" s="36"/>
      <c r="D28" s="47"/>
    </row>
    <row r="29" spans="1:4" x14ac:dyDescent="0.25">
      <c r="A29" s="35"/>
      <c r="B29" s="30"/>
      <c r="C29" s="36"/>
      <c r="D29" s="47"/>
    </row>
    <row r="30" spans="1:4" x14ac:dyDescent="0.25">
      <c r="A30" s="35"/>
      <c r="B30" s="30"/>
      <c r="C30" s="36"/>
      <c r="D30" s="47"/>
    </row>
    <row r="31" spans="1:4" x14ac:dyDescent="0.25">
      <c r="A31" s="35"/>
      <c r="B31" s="30"/>
      <c r="C31" s="36"/>
      <c r="D31" s="47"/>
    </row>
    <row r="32" spans="1:4" x14ac:dyDescent="0.25">
      <c r="A32" s="35"/>
      <c r="B32" s="30"/>
      <c r="C32" s="36"/>
      <c r="D32" s="47"/>
    </row>
    <row r="33" spans="1:4" x14ac:dyDescent="0.25">
      <c r="A33" s="35"/>
      <c r="B33" s="30"/>
      <c r="C33" s="35"/>
      <c r="D33" s="35"/>
    </row>
    <row r="34" spans="1:4" x14ac:dyDescent="0.25">
      <c r="A34" s="35"/>
      <c r="B34" s="29"/>
      <c r="C34" s="35"/>
      <c r="D34" s="47"/>
    </row>
    <row r="35" spans="1:4" x14ac:dyDescent="0.25">
      <c r="A35" s="35"/>
      <c r="B35" s="30"/>
      <c r="C35" s="36"/>
      <c r="D35" s="36"/>
    </row>
    <row r="36" spans="1:4" x14ac:dyDescent="0.25">
      <c r="A36" s="35"/>
      <c r="B36" s="29"/>
      <c r="C36" s="35"/>
      <c r="D36" s="36"/>
    </row>
    <row r="37" spans="1:4" x14ac:dyDescent="0.25">
      <c r="A37" s="33"/>
      <c r="B37" s="33"/>
      <c r="C37" s="33"/>
      <c r="D37" s="33"/>
    </row>
    <row r="38" spans="1:4" x14ac:dyDescent="0.25">
      <c r="A38" s="33"/>
      <c r="B38" s="33"/>
      <c r="C38" s="33"/>
      <c r="D38" s="33"/>
    </row>
    <row r="39" spans="1:4" x14ac:dyDescent="0.25">
      <c r="A39" s="33"/>
      <c r="B39" s="33"/>
      <c r="C39" s="33"/>
      <c r="D39" s="33"/>
    </row>
    <row r="40" spans="1:4" x14ac:dyDescent="0.25">
      <c r="A40" s="33"/>
      <c r="B40" s="33"/>
      <c r="C40" s="33"/>
      <c r="D40" s="33"/>
    </row>
  </sheetData>
  <mergeCells count="3">
    <mergeCell ref="B1:D1"/>
    <mergeCell ref="B2:D2"/>
    <mergeCell ref="B3:D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ТО ин.оборуд.</vt:lpstr>
      <vt:lpstr>ТО конструкт.эл.</vt:lpstr>
      <vt:lpstr>ТО эл.оборуд.</vt:lpstr>
      <vt:lpstr>ТР конструкт.эл</vt:lpstr>
      <vt:lpstr>ТР эл.оборуд.</vt:lpstr>
      <vt:lpstr>Лиц. счет. Св. расчет</vt:lpstr>
      <vt:lpstr>ТР инж.об.</vt:lpstr>
      <vt:lpstr>Дополн.работы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Сметанкина</cp:lastModifiedBy>
  <cp:lastPrinted>2024-02-08T06:42:56Z</cp:lastPrinted>
  <dcterms:created xsi:type="dcterms:W3CDTF">2011-07-25T05:21:17Z</dcterms:created>
  <dcterms:modified xsi:type="dcterms:W3CDTF">2025-01-21T09:11:17Z</dcterms:modified>
</cp:coreProperties>
</file>