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ГОРОД\Сосновая\"/>
    </mc:Choice>
  </mc:AlternateContent>
  <xr:revisionPtr revIDLastSave="0" documentId="13_ncr:1_{886C69DE-87BF-4657-90E4-7CD9356BCB2C}" xr6:coauthVersionLast="47" xr6:coauthVersionMax="47" xr10:uidLastSave="{00000000-0000-0000-0000-000000000000}"/>
  <bookViews>
    <workbookView xWindow="-120" yWindow="-120" windowWidth="25440" windowHeight="15390" tabRatio="745" activeTab="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инж.об." sheetId="4" r:id="rId5"/>
    <sheet name="ТР эл.оборуд." sheetId="7" r:id="rId6"/>
    <sheet name="Лиц. счет. Св. расчет" sheetId="5" r:id="rId7"/>
    <sheet name="заявл." sheetId="8" r:id="rId8"/>
    <sheet name="Доп.раб." sheetId="9" r:id="rId9"/>
    <sheet name="работы ТР" sheetId="10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7" l="1"/>
  <c r="C12" i="7"/>
  <c r="D84" i="2"/>
  <c r="C84" i="2"/>
  <c r="C58" i="1"/>
  <c r="D58" i="1" s="1"/>
  <c r="C27" i="10"/>
  <c r="C8" i="10"/>
  <c r="D6" i="10"/>
  <c r="D8" i="10" s="1"/>
  <c r="D10" i="10" s="1"/>
  <c r="D12" i="10" s="1"/>
  <c r="D8" i="7"/>
  <c r="C8" i="7"/>
  <c r="C78" i="2"/>
  <c r="D54" i="1"/>
  <c r="C54" i="1"/>
  <c r="C25" i="3"/>
  <c r="K16" i="5"/>
  <c r="K10" i="5"/>
  <c r="D31" i="9"/>
  <c r="C71" i="2"/>
  <c r="C50" i="1"/>
  <c r="D50" i="1" s="1"/>
  <c r="C10" i="4"/>
  <c r="D10" i="4"/>
  <c r="D12" i="4" s="1"/>
  <c r="C18" i="3"/>
  <c r="D29" i="9"/>
  <c r="D23" i="6"/>
  <c r="C23" i="6"/>
  <c r="C66" i="2"/>
  <c r="C46" i="1"/>
  <c r="D46" i="1" s="1"/>
  <c r="D27" i="9" l="1"/>
  <c r="C27" i="9"/>
  <c r="I10" i="5"/>
  <c r="C60" i="2"/>
  <c r="D42" i="1"/>
  <c r="C42" i="1"/>
  <c r="H11" i="5"/>
  <c r="H16" i="5"/>
  <c r="C21" i="9"/>
  <c r="C19" i="9"/>
  <c r="C19" i="6"/>
  <c r="C52" i="2"/>
  <c r="C38" i="1"/>
  <c r="C15" i="9"/>
  <c r="C45" i="2"/>
  <c r="G10" i="5"/>
  <c r="C33" i="1"/>
  <c r="C8" i="3"/>
  <c r="C10" i="9"/>
  <c r="D10" i="9" s="1"/>
  <c r="D15" i="9" s="1"/>
  <c r="C41" i="2"/>
  <c r="C28" i="1"/>
  <c r="D21" i="9" l="1"/>
  <c r="C11" i="6"/>
  <c r="C33" i="2"/>
  <c r="C34" i="2" s="1"/>
  <c r="C22" i="1"/>
  <c r="C8" i="4" l="1"/>
  <c r="D8" i="4" s="1"/>
  <c r="C6" i="6"/>
  <c r="C9" i="6" s="1"/>
  <c r="D9" i="6" s="1"/>
  <c r="D11" i="6" s="1"/>
  <c r="D13" i="6" s="1"/>
  <c r="D19" i="6" s="1"/>
  <c r="C23" i="2"/>
  <c r="C18" i="1"/>
  <c r="C18" i="2"/>
  <c r="C13" i="1"/>
  <c r="B7" i="5"/>
  <c r="D6" i="3"/>
  <c r="D8" i="3" s="1"/>
  <c r="D10" i="3" s="1"/>
  <c r="D12" i="3" s="1"/>
  <c r="D18" i="3" s="1"/>
  <c r="D25" i="3" s="1"/>
  <c r="D6" i="4"/>
  <c r="C12" i="2"/>
  <c r="C9" i="1"/>
  <c r="D12" i="2" l="1"/>
  <c r="D18" i="2" s="1"/>
  <c r="D23" i="2" s="1"/>
  <c r="D34" i="2" s="1"/>
  <c r="D41" i="2" s="1"/>
  <c r="D45" i="2" s="1"/>
  <c r="D52" i="2" s="1"/>
  <c r="D60" i="2" s="1"/>
  <c r="D66" i="2" s="1"/>
  <c r="D71" i="2" s="1"/>
  <c r="D78" i="2" s="1"/>
  <c r="D9" i="1"/>
  <c r="D13" i="1" s="1"/>
  <c r="D18" i="1" s="1"/>
  <c r="D22" i="1" s="1"/>
  <c r="D28" i="1" s="1"/>
  <c r="D33" i="1" s="1"/>
  <c r="D38" i="1" s="1"/>
  <c r="M4" i="5" l="1"/>
  <c r="L4" i="5"/>
  <c r="K4" i="5"/>
  <c r="J4" i="5"/>
  <c r="I4" i="5"/>
  <c r="H4" i="5"/>
  <c r="G4" i="5"/>
  <c r="F4" i="5"/>
  <c r="E4" i="5"/>
  <c r="D4" i="5"/>
  <c r="C4" i="5"/>
  <c r="B4" i="5"/>
  <c r="G19" i="5"/>
  <c r="M14" i="5"/>
  <c r="L14" i="5"/>
  <c r="K14" i="5"/>
  <c r="J14" i="5"/>
  <c r="I14" i="5"/>
  <c r="H14" i="5"/>
  <c r="G14" i="5"/>
  <c r="F14" i="5"/>
  <c r="E14" i="5"/>
  <c r="D14" i="5"/>
  <c r="C14" i="5"/>
  <c r="B14" i="5"/>
  <c r="N22" i="5"/>
  <c r="N21" i="5"/>
  <c r="N20" i="5"/>
  <c r="M19" i="5"/>
  <c r="L19" i="5"/>
  <c r="K19" i="5"/>
  <c r="J19" i="5"/>
  <c r="I19" i="5"/>
  <c r="H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24" i="5" l="1"/>
  <c r="L24" i="5"/>
  <c r="I24" i="5"/>
  <c r="H24" i="5"/>
  <c r="G24" i="5"/>
  <c r="K24" i="5"/>
  <c r="B24" i="5"/>
  <c r="J24" i="5"/>
  <c r="F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<sst xmlns="http://schemas.openxmlformats.org/spreadsheetml/2006/main" count="343" uniqueCount="162">
  <si>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</si>
  <si>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</si>
  <si>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</si>
  <si>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</si>
  <si>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</si>
  <si>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</si>
  <si>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</si>
  <si>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</si>
  <si>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</si>
  <si>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</si>
  <si>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</si>
  <si>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</si>
  <si>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</si>
  <si>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</si>
  <si>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</si>
  <si>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</si>
  <si>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</si>
  <si>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</si>
  <si>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</si>
  <si>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</si>
  <si>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</si>
  <si>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</si>
  <si>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</si>
  <si>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</si>
  <si>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</si>
  <si>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</si>
  <si>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</si>
  <si>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</si>
  <si>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</si>
  <si>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</si>
  <si>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</si>
  <si>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</si>
  <si>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</si>
  <si>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</si>
  <si>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</si>
  <si>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</si>
  <si>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</si>
  <si>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</si>
  <si>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</si>
  <si>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</si>
  <si>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</si>
  <si>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</si>
  <si>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</si>
  <si>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</si>
  <si>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</si>
  <si>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</si>
  <si>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</si>
  <si>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</si>
  <si>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</si>
  <si>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</si>
  <si>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</si>
  <si>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</si>
  <si>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 :</t>
  </si>
  <si>
    <t>ХВС</t>
  </si>
  <si>
    <t>ГВС</t>
  </si>
  <si>
    <t>Эл.энергия</t>
  </si>
  <si>
    <t>7. Расходы по содержанию УК</t>
  </si>
  <si>
    <t>Сосновая,53</t>
  </si>
  <si>
    <t>Техобслуживание и снятие показаний общедомового теплосчетчика</t>
  </si>
  <si>
    <t>Техническое обслуживание домофона</t>
  </si>
  <si>
    <t>Техническое обслуживание системы видеонаблюдения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</si>
  <si>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</si>
  <si>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</si>
  <si>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</si>
  <si>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2023г</t>
  </si>
  <si>
    <t>Лицевой счёт  2023г</t>
  </si>
  <si>
    <t>Установка водосчетчика в узле ГВС</t>
  </si>
  <si>
    <t>Лицевой счёт  2023</t>
  </si>
  <si>
    <t>Очистка подъездных козырьков. Парапедов от снега</t>
  </si>
  <si>
    <t>Уборка снежных шапок с балконных козырьков</t>
  </si>
  <si>
    <t>Установка проушин под навесные замки. Навес замков 24 шт</t>
  </si>
  <si>
    <t>Установка регулировочных шайб под шарниры дверей</t>
  </si>
  <si>
    <t>Лицевой счёт 2023г</t>
  </si>
  <si>
    <t>Установка батареи в квартира №1</t>
  </si>
  <si>
    <t>Утепление стены в подвале Квартира №82</t>
  </si>
  <si>
    <t>Итого за февраль</t>
  </si>
  <si>
    <t>Очистка подъездных козырьков от снега 4шт</t>
  </si>
  <si>
    <t>Закрытие вентиляционных коробов</t>
  </si>
  <si>
    <t>Отключение подъездного отопления</t>
  </si>
  <si>
    <t>Итого за март</t>
  </si>
  <si>
    <t xml:space="preserve">Выдана председателю совета дома аллюминиевая лестница </t>
  </si>
  <si>
    <t>Замена светодиодных лампочек в подвалах Подъезд №1,2,3,4 в количестве 70 шт</t>
  </si>
  <si>
    <t>Замена прожекторов 2 шт</t>
  </si>
  <si>
    <t>Автовышка 2 часа</t>
  </si>
  <si>
    <t>Замена кранов на стояке отопления в подвалах Подъезд №1,2,3,4</t>
  </si>
  <si>
    <t>Итого за апрель</t>
  </si>
  <si>
    <t>Установка доски объявления Подъезд №3</t>
  </si>
  <si>
    <t>Стоимость доски объявления</t>
  </si>
  <si>
    <t>Уборка чердаков</t>
  </si>
  <si>
    <t>Закрытие вентиляционных коробов от голубей сеткой</t>
  </si>
  <si>
    <t>Ремонт подъездной двери Подъезд №3</t>
  </si>
  <si>
    <t>Установка емкости возле шахты лифта для сбора грунтовых вод. Чистка шахты лифта Подъезд №1,2,3,4</t>
  </si>
  <si>
    <t>Замена энергосберегательных лампочек на чердаке 30 штук</t>
  </si>
  <si>
    <t>Отключение отопления</t>
  </si>
  <si>
    <t>Вывод воды для полива</t>
  </si>
  <si>
    <t xml:space="preserve">Итого за май </t>
  </si>
  <si>
    <t>Открытие и закрытие окон для мытья</t>
  </si>
  <si>
    <t>Установка замка в подвале КУИ Подъезд №4</t>
  </si>
  <si>
    <t>Чистка дренажной ямы</t>
  </si>
  <si>
    <t>Раскидывание песка на придомовой территории</t>
  </si>
  <si>
    <t>Покраска бордюр на придомовой территории</t>
  </si>
  <si>
    <t>Привоз песка 3т и щебня 15 т на придомовую территорию</t>
  </si>
  <si>
    <t>Установка дренажного насоса на отоплении  в подвале Подъезд №1,2,3,4</t>
  </si>
  <si>
    <t xml:space="preserve">Май </t>
  </si>
  <si>
    <t xml:space="preserve">Ремонт шахты лифта по смете </t>
  </si>
  <si>
    <t>Вывод летнего водопровода</t>
  </si>
  <si>
    <t>Итого за июнь</t>
  </si>
  <si>
    <t>Ревизия освещения, замена розеток Подвал №4</t>
  </si>
  <si>
    <t>Установка забора между 1-2 подъездами (материалы жителей)</t>
  </si>
  <si>
    <t>Привоз щебня на придомовую территорию</t>
  </si>
  <si>
    <t>Уборка мусора в подвалах</t>
  </si>
  <si>
    <t>Промывка и опрессовка системы теплоснабжения</t>
  </si>
  <si>
    <t>Итого за июль</t>
  </si>
  <si>
    <t>Ремонт подъездной двери Подъезд №4</t>
  </si>
  <si>
    <t>Запенивание швов фундамента</t>
  </si>
  <si>
    <t>Гермитизация парапета крыши Квартира №80,81</t>
  </si>
  <si>
    <t>Ремонт освещения между этажами Подъезд №4</t>
  </si>
  <si>
    <t>Замена прожектора Торец дома</t>
  </si>
  <si>
    <t>Ревизия ВРУ</t>
  </si>
  <si>
    <t>Скос травы на придомовой территории</t>
  </si>
  <si>
    <t>Вырубка тальника</t>
  </si>
  <si>
    <t>Выдана председателю совета дома краска для нужд дома</t>
  </si>
  <si>
    <t>Прополка детской площадки от травы</t>
  </si>
  <si>
    <t>Ремонт окна 4 подъезд Анком</t>
  </si>
  <si>
    <t>Автовышка 1 час</t>
  </si>
  <si>
    <t>Итого за август</t>
  </si>
  <si>
    <t>Приобретение табличек выгул собак</t>
  </si>
  <si>
    <t>Установка досок объявлений Подъезд №1,2,3,4</t>
  </si>
  <si>
    <t>Установка табличек выгул собак</t>
  </si>
  <si>
    <t>Стоимость досок объявлений</t>
  </si>
  <si>
    <t>Ремонт подъездного козырька подъезд №2</t>
  </si>
  <si>
    <t>Изготовление и установка урн на детской площадке</t>
  </si>
  <si>
    <t>Покраска урн 4 шт</t>
  </si>
  <si>
    <t>Покраска сетки для мусорных баков</t>
  </si>
  <si>
    <t>Очистка дренажной ямы</t>
  </si>
  <si>
    <t>Итого за сентябрь</t>
  </si>
  <si>
    <t>Гермитизация балконной плиты Квартира №115</t>
  </si>
  <si>
    <t>Замена светильников в количестве 8 штук</t>
  </si>
  <si>
    <t>Замена лампочек в подвлах №1,4 в количестве 6 штук</t>
  </si>
  <si>
    <t>Демонтаж, монтаж водосточной трубы в подвале</t>
  </si>
  <si>
    <t>Устранение протекания кровли балкона  Квартира №117</t>
  </si>
  <si>
    <t>Установка доводчиков и и шпингалетов на пластиковый тамбурные двери Подъезд №1,2,3,4</t>
  </si>
  <si>
    <t>Ремонт пластиковой двери подъезд №4, замена доводчика (Анком)</t>
  </si>
  <si>
    <t>Итого за октябрь</t>
  </si>
  <si>
    <t>Частичный ремонт фасада Подъезд №1-4</t>
  </si>
  <si>
    <t>Установка дополнительного крепления на подъездную дверь Подъезд №3</t>
  </si>
  <si>
    <t>Демонтаж металлического забора</t>
  </si>
  <si>
    <t>Ремонт тамбурови цокольного этажа, покраска сапожков 1,2,3 этаж согласно смете Подъезд №1</t>
  </si>
  <si>
    <t>Ремонт тамбурови цокольного этажа, покраска сапожков 1,2,3 этаж согласно смете Подъезд №2</t>
  </si>
  <si>
    <t>Ремонт тамбурови цокольного этажа, покраска сапожков 1,2,3 этаж согласно смете Подъезд №3</t>
  </si>
  <si>
    <t>Ремонт тамбурови цокольного этажа, покраска сапожков 1,2,3 этаж согласно смете Подъезд №4</t>
  </si>
  <si>
    <t>Итого за ноябрь</t>
  </si>
  <si>
    <t>Монтаж информационных стендов</t>
  </si>
  <si>
    <t>Заделка вентиляционных окон и других дыр в подвале</t>
  </si>
  <si>
    <t>Замазка и покраска сливных отверстий</t>
  </si>
  <si>
    <t>Замена светильников и светодиодных ламп Подъезд №1,3, на улице перед входом</t>
  </si>
  <si>
    <t>Замена светильников в количестве 15 штук Подъезд №1,2,3,4</t>
  </si>
  <si>
    <t>Итого за декабрь</t>
  </si>
  <si>
    <t>Устранение щели в полу Квартира №82</t>
  </si>
  <si>
    <t>Уборка снега с козырьков подъездов</t>
  </si>
  <si>
    <t>Установка гирлянд на подъездные козырьки для украшений к новому году</t>
  </si>
  <si>
    <t>Замена розетки в подвале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</si>
</sst>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2" fontId="1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1" xfId="0" applyFill="1" applyBorder="1" applyAlignment="1">
      <alignment wrapText="1"/>
    </xf>
    <xf numFmtId="0" fontId="0" fillId="0" borderId="3" xfId="0" applyBorder="1" applyAlignment="1">
      <alignment horizontal="center"/>
    </xf>
    <xf numFmtId="0" fontId="1" fillId="0" borderId="4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0" xfId="0" applyFont="1"/>
    <xf numFmtId="0" fontId="8" fillId="0" borderId="8" xfId="0" applyFont="1" applyBorder="1"/>
    <xf numFmtId="0" fontId="8" fillId="0" borderId="9" xfId="0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0" fillId="2" borderId="6" xfId="0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5" fillId="0" borderId="2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opLeftCell="A47" workbookViewId="0">
      <selection activeCell="B57" sqref="B5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1" t="s">
        <v>65</v>
      </c>
      <c r="C1" s="71"/>
      <c r="D1" s="71"/>
      <c r="E1" s="6"/>
      <c r="F1" s="6"/>
      <c r="G1" s="6"/>
      <c r="H1" s="6"/>
    </row>
    <row r="2" spans="1:8" ht="15.95" customHeight="1" x14ac:dyDescent="0.25">
      <c r="A2" s="1"/>
      <c r="B2" s="2" t="s">
        <v>57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71" t="s">
        <v>4</v>
      </c>
      <c r="C3" s="71"/>
      <c r="D3" s="71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8"/>
      <c r="B5" s="59" t="s">
        <v>2</v>
      </c>
      <c r="C5" s="60"/>
      <c r="D5" s="60"/>
      <c r="E5" s="1"/>
      <c r="F5" s="1"/>
      <c r="G5" s="1"/>
      <c r="H5" s="1"/>
    </row>
    <row r="6" spans="1:8" ht="27" customHeight="1" x14ac:dyDescent="0.25">
      <c r="A6" s="61">
        <v>1</v>
      </c>
      <c r="B6" s="58" t="s">
        <v>58</v>
      </c>
      <c r="C6" s="58">
        <v>1223.92</v>
      </c>
      <c r="D6" s="59"/>
      <c r="E6" s="1"/>
      <c r="F6" s="1"/>
    </row>
    <row r="7" spans="1:8" ht="60" x14ac:dyDescent="0.25">
      <c r="A7" s="58">
        <v>2</v>
      </c>
      <c r="B7" s="58" t="s">
        <v>62</v>
      </c>
      <c r="C7" s="58">
        <v>935</v>
      </c>
      <c r="D7" s="59"/>
      <c r="E7" s="1"/>
      <c r="F7" s="1"/>
    </row>
    <row r="8" spans="1:8" x14ac:dyDescent="0.25">
      <c r="A8" s="58">
        <v>3</v>
      </c>
      <c r="B8" s="58" t="s">
        <v>66</v>
      </c>
      <c r="C8" s="58">
        <v>525.35</v>
      </c>
      <c r="D8" s="59"/>
      <c r="E8" s="1"/>
      <c r="F8" s="1"/>
    </row>
    <row r="9" spans="1:8" x14ac:dyDescent="0.25">
      <c r="A9" s="66"/>
      <c r="B9" s="59" t="s">
        <v>63</v>
      </c>
      <c r="C9" s="59">
        <f>SUM(C6:C8)</f>
        <v>2684.27</v>
      </c>
      <c r="D9" s="59">
        <f>C9</f>
        <v>2684.27</v>
      </c>
      <c r="E9" s="1"/>
      <c r="F9" s="1"/>
    </row>
    <row r="10" spans="1:8" x14ac:dyDescent="0.25">
      <c r="A10" s="58"/>
      <c r="B10" s="59" t="s">
        <v>5</v>
      </c>
      <c r="C10" s="60"/>
      <c r="D10" s="60"/>
      <c r="E10" s="1"/>
      <c r="F10" s="1"/>
    </row>
    <row r="11" spans="1:8" ht="30" x14ac:dyDescent="0.25">
      <c r="A11" s="61">
        <v>1</v>
      </c>
      <c r="B11" s="58" t="s">
        <v>58</v>
      </c>
      <c r="C11" s="58">
        <v>1223.92</v>
      </c>
      <c r="D11" s="59"/>
      <c r="E11" s="1"/>
      <c r="F11" s="1"/>
    </row>
    <row r="12" spans="1:8" ht="60" x14ac:dyDescent="0.25">
      <c r="A12" s="58">
        <v>2</v>
      </c>
      <c r="B12" s="58" t="s">
        <v>62</v>
      </c>
      <c r="C12" s="58">
        <v>935</v>
      </c>
      <c r="D12" s="59"/>
      <c r="E12" s="1"/>
      <c r="F12" s="1"/>
    </row>
    <row r="13" spans="1:8" x14ac:dyDescent="0.25">
      <c r="A13" s="62"/>
      <c r="B13" s="59" t="s">
        <v>75</v>
      </c>
      <c r="C13" s="59">
        <f>SUM(C11:C12)</f>
        <v>2158.92</v>
      </c>
      <c r="D13" s="59">
        <f>C13+D9</f>
        <v>4843.1900000000005</v>
      </c>
      <c r="E13" s="1"/>
      <c r="F13" s="1"/>
    </row>
    <row r="14" spans="1:8" x14ac:dyDescent="0.25">
      <c r="A14" s="58"/>
      <c r="B14" s="59" t="s">
        <v>3</v>
      </c>
      <c r="C14" s="60"/>
      <c r="D14" s="60"/>
      <c r="E14" s="1"/>
      <c r="F14" s="1"/>
    </row>
    <row r="15" spans="1:8" s="5" customFormat="1" ht="30" x14ac:dyDescent="0.25">
      <c r="A15" s="61">
        <v>1</v>
      </c>
      <c r="B15" s="58" t="s">
        <v>58</v>
      </c>
      <c r="C15" s="58">
        <v>1223.92</v>
      </c>
      <c r="D15" s="59"/>
      <c r="E15" s="4"/>
      <c r="F15" s="4"/>
    </row>
    <row r="16" spans="1:8" s="5" customFormat="1" ht="60" x14ac:dyDescent="0.25">
      <c r="A16" s="58">
        <v>2</v>
      </c>
      <c r="B16" s="58" t="s">
        <v>62</v>
      </c>
      <c r="C16" s="58">
        <v>935</v>
      </c>
      <c r="D16" s="59"/>
      <c r="E16" s="4"/>
      <c r="F16" s="4"/>
    </row>
    <row r="17" spans="1:6" s="5" customFormat="1" x14ac:dyDescent="0.25">
      <c r="A17" s="62">
        <v>3</v>
      </c>
      <c r="B17" s="58" t="s">
        <v>78</v>
      </c>
      <c r="C17" s="58">
        <v>395</v>
      </c>
      <c r="D17" s="59"/>
      <c r="E17" s="4"/>
      <c r="F17" s="4"/>
    </row>
    <row r="18" spans="1:6" s="5" customFormat="1" x14ac:dyDescent="0.25">
      <c r="A18" s="63"/>
      <c r="B18" s="59" t="s">
        <v>79</v>
      </c>
      <c r="C18" s="59">
        <f>SUM(C15:C17)</f>
        <v>2553.92</v>
      </c>
      <c r="D18" s="59">
        <f>C18+D13</f>
        <v>7397.1100000000006</v>
      </c>
      <c r="E18" s="4"/>
      <c r="F18" s="4"/>
    </row>
    <row r="19" spans="1:6" s="5" customFormat="1" x14ac:dyDescent="0.25">
      <c r="A19" s="58"/>
      <c r="B19" s="59" t="s">
        <v>7</v>
      </c>
      <c r="C19" s="60"/>
      <c r="D19" s="60"/>
      <c r="E19" s="4"/>
      <c r="F19" s="4"/>
    </row>
    <row r="20" spans="1:6" s="5" customFormat="1" ht="30" x14ac:dyDescent="0.25">
      <c r="A20" s="61">
        <v>1</v>
      </c>
      <c r="B20" s="58" t="s">
        <v>58</v>
      </c>
      <c r="C20" s="58">
        <v>1223.92</v>
      </c>
      <c r="D20" s="59"/>
      <c r="E20" s="4"/>
      <c r="F20" s="4"/>
    </row>
    <row r="21" spans="1:6" ht="60" x14ac:dyDescent="0.25">
      <c r="A21" s="58">
        <v>2</v>
      </c>
      <c r="B21" s="58" t="s">
        <v>62</v>
      </c>
      <c r="C21" s="58">
        <v>935</v>
      </c>
      <c r="D21" s="59"/>
      <c r="E21" s="1"/>
      <c r="F21" s="1"/>
    </row>
    <row r="22" spans="1:6" x14ac:dyDescent="0.25">
      <c r="A22" s="58"/>
      <c r="B22" s="59" t="s">
        <v>85</v>
      </c>
      <c r="C22" s="59">
        <f>SUM(C20:C21)</f>
        <v>2158.92</v>
      </c>
      <c r="D22" s="59">
        <f>C22+D18</f>
        <v>9556.0300000000007</v>
      </c>
      <c r="E22" s="1"/>
      <c r="F22" s="1"/>
    </row>
    <row r="23" spans="1:6" x14ac:dyDescent="0.25">
      <c r="A23" s="58"/>
      <c r="B23" s="59" t="s">
        <v>8</v>
      </c>
      <c r="C23" s="60"/>
      <c r="D23" s="60"/>
      <c r="E23" s="1"/>
      <c r="F23" s="1"/>
    </row>
    <row r="24" spans="1:6" ht="30" x14ac:dyDescent="0.25">
      <c r="A24" s="61">
        <v>1</v>
      </c>
      <c r="B24" s="58" t="s">
        <v>58</v>
      </c>
      <c r="C24" s="58">
        <v>1223.92</v>
      </c>
      <c r="D24" s="59"/>
      <c r="E24" s="1"/>
      <c r="F24" s="1"/>
    </row>
    <row r="25" spans="1:6" ht="60" x14ac:dyDescent="0.25">
      <c r="A25" s="58">
        <v>2</v>
      </c>
      <c r="B25" s="58" t="s">
        <v>62</v>
      </c>
      <c r="C25" s="58">
        <v>935</v>
      </c>
      <c r="D25" s="59"/>
      <c r="E25" s="1"/>
      <c r="F25" s="1"/>
    </row>
    <row r="26" spans="1:6" s="5" customFormat="1" x14ac:dyDescent="0.25">
      <c r="A26" s="58">
        <v>3</v>
      </c>
      <c r="B26" s="58" t="s">
        <v>93</v>
      </c>
      <c r="C26" s="58">
        <v>395</v>
      </c>
      <c r="D26" s="59"/>
      <c r="E26" s="4"/>
      <c r="F26" s="4"/>
    </row>
    <row r="27" spans="1:6" s="5" customFormat="1" x14ac:dyDescent="0.25">
      <c r="A27" s="58">
        <v>4</v>
      </c>
      <c r="B27" s="58" t="s">
        <v>94</v>
      </c>
      <c r="C27" s="58">
        <v>12654.2</v>
      </c>
      <c r="D27" s="59"/>
      <c r="E27" s="4"/>
      <c r="F27" s="4"/>
    </row>
    <row r="28" spans="1:6" x14ac:dyDescent="0.25">
      <c r="A28" s="58"/>
      <c r="B28" s="59" t="s">
        <v>95</v>
      </c>
      <c r="C28" s="59">
        <f>SUM(C24:C27)</f>
        <v>15208.12</v>
      </c>
      <c r="D28" s="64">
        <f>C28+D22</f>
        <v>24764.15</v>
      </c>
      <c r="E28" s="1"/>
      <c r="F28" s="1"/>
    </row>
    <row r="29" spans="1:6" x14ac:dyDescent="0.25">
      <c r="A29" s="58"/>
      <c r="B29" s="59" t="s">
        <v>9</v>
      </c>
      <c r="C29" s="60"/>
      <c r="D29" s="60"/>
      <c r="E29" s="1"/>
      <c r="F29" s="1"/>
    </row>
    <row r="30" spans="1:6" ht="30" x14ac:dyDescent="0.25">
      <c r="A30" s="61">
        <v>1</v>
      </c>
      <c r="B30" s="58" t="s">
        <v>58</v>
      </c>
      <c r="C30" s="58">
        <v>1223.92</v>
      </c>
      <c r="D30" s="59"/>
      <c r="E30" s="1"/>
      <c r="F30" s="1"/>
    </row>
    <row r="31" spans="1:6" ht="60" x14ac:dyDescent="0.25">
      <c r="A31" s="58">
        <v>2</v>
      </c>
      <c r="B31" s="58" t="s">
        <v>62</v>
      </c>
      <c r="C31" s="58">
        <v>935</v>
      </c>
      <c r="D31" s="59"/>
      <c r="E31" s="1"/>
      <c r="F31" s="1"/>
    </row>
    <row r="32" spans="1:6" x14ac:dyDescent="0.25">
      <c r="A32" s="58">
        <v>3</v>
      </c>
      <c r="B32" s="58" t="s">
        <v>105</v>
      </c>
      <c r="C32" s="58">
        <v>3059.2</v>
      </c>
      <c r="D32" s="59"/>
      <c r="E32" s="1"/>
      <c r="F32" s="1"/>
    </row>
    <row r="33" spans="1:6" x14ac:dyDescent="0.25">
      <c r="A33" s="58"/>
      <c r="B33" s="59" t="s">
        <v>106</v>
      </c>
      <c r="C33" s="59">
        <f>SUM(C30:C32)</f>
        <v>5218.12</v>
      </c>
      <c r="D33" s="64">
        <f>C33+D28</f>
        <v>29982.27</v>
      </c>
      <c r="E33" s="1"/>
      <c r="F33" s="1"/>
    </row>
    <row r="34" spans="1:6" x14ac:dyDescent="0.25">
      <c r="A34" s="58"/>
      <c r="B34" s="59" t="s">
        <v>10</v>
      </c>
      <c r="C34" s="60"/>
      <c r="D34" s="60"/>
      <c r="E34" s="1"/>
      <c r="F34" s="1"/>
    </row>
    <row r="35" spans="1:6" ht="30" x14ac:dyDescent="0.25">
      <c r="A35" s="61">
        <v>1</v>
      </c>
      <c r="B35" s="58" t="s">
        <v>58</v>
      </c>
      <c r="C35" s="58">
        <v>1223.92</v>
      </c>
      <c r="D35" s="59"/>
      <c r="E35" s="1"/>
      <c r="F35" s="1"/>
    </row>
    <row r="36" spans="1:6" ht="60" x14ac:dyDescent="0.25">
      <c r="A36" s="58">
        <v>2</v>
      </c>
      <c r="B36" s="58" t="s">
        <v>62</v>
      </c>
      <c r="C36" s="58">
        <v>935</v>
      </c>
      <c r="D36" s="59"/>
      <c r="E36" s="1"/>
      <c r="F36" s="1"/>
    </row>
    <row r="37" spans="1:6" x14ac:dyDescent="0.25">
      <c r="A37" s="11">
        <v>3</v>
      </c>
      <c r="B37" s="58" t="s">
        <v>111</v>
      </c>
      <c r="C37" s="11">
        <v>3851.25</v>
      </c>
      <c r="D37" s="3"/>
      <c r="E37" s="1"/>
      <c r="F37" s="1"/>
    </row>
    <row r="38" spans="1:6" x14ac:dyDescent="0.25">
      <c r="A38" s="11"/>
      <c r="B38" s="59" t="s">
        <v>112</v>
      </c>
      <c r="C38" s="3">
        <f>SUM(C35:C37)</f>
        <v>6010.17</v>
      </c>
      <c r="D38" s="52">
        <f>C38+D33</f>
        <v>35992.44</v>
      </c>
      <c r="E38" s="1"/>
      <c r="F38" s="1"/>
    </row>
    <row r="39" spans="1:6" x14ac:dyDescent="0.25">
      <c r="A39" s="58"/>
      <c r="B39" s="59" t="s">
        <v>11</v>
      </c>
      <c r="C39" s="60"/>
      <c r="D39" s="60"/>
      <c r="E39" s="1"/>
      <c r="F39" s="1"/>
    </row>
    <row r="40" spans="1:6" ht="30" x14ac:dyDescent="0.25">
      <c r="A40" s="61">
        <v>1</v>
      </c>
      <c r="B40" s="58" t="s">
        <v>58</v>
      </c>
      <c r="C40" s="58">
        <v>1223.92</v>
      </c>
      <c r="D40" s="59"/>
      <c r="E40" s="1"/>
      <c r="F40" s="1"/>
    </row>
    <row r="41" spans="1:6" ht="60" x14ac:dyDescent="0.25">
      <c r="A41" s="58">
        <v>2</v>
      </c>
      <c r="B41" s="58" t="s">
        <v>62</v>
      </c>
      <c r="C41" s="58">
        <v>935</v>
      </c>
      <c r="D41" s="59"/>
      <c r="E41" s="1"/>
      <c r="F41" s="1"/>
    </row>
    <row r="42" spans="1:6" x14ac:dyDescent="0.25">
      <c r="A42" s="11"/>
      <c r="B42" s="59" t="s">
        <v>125</v>
      </c>
      <c r="C42" s="3">
        <f>SUM(C40:C41)</f>
        <v>2158.92</v>
      </c>
      <c r="D42" s="52">
        <f>C42+D38</f>
        <v>38151.360000000001</v>
      </c>
      <c r="E42" s="1"/>
      <c r="F42" s="1"/>
    </row>
    <row r="43" spans="1:6" x14ac:dyDescent="0.25">
      <c r="A43" s="58"/>
      <c r="B43" s="59" t="s">
        <v>12</v>
      </c>
      <c r="C43" s="60"/>
      <c r="D43" s="60"/>
      <c r="E43" s="1"/>
      <c r="F43" s="1"/>
    </row>
    <row r="44" spans="1:6" ht="30" x14ac:dyDescent="0.25">
      <c r="A44" s="61">
        <v>1</v>
      </c>
      <c r="B44" s="58" t="s">
        <v>58</v>
      </c>
      <c r="C44" s="58">
        <v>1223.92</v>
      </c>
      <c r="D44" s="59"/>
      <c r="E44" s="1"/>
      <c r="F44" s="1"/>
    </row>
    <row r="45" spans="1:6" ht="60" x14ac:dyDescent="0.25">
      <c r="A45" s="58">
        <v>2</v>
      </c>
      <c r="B45" s="58" t="s">
        <v>62</v>
      </c>
      <c r="C45" s="58">
        <v>935</v>
      </c>
      <c r="D45" s="59"/>
      <c r="E45" s="1"/>
      <c r="F45" s="1"/>
    </row>
    <row r="46" spans="1:6" x14ac:dyDescent="0.25">
      <c r="A46" s="11"/>
      <c r="B46" s="59" t="s">
        <v>135</v>
      </c>
      <c r="C46" s="3">
        <f>SUM(C44:C45)</f>
        <v>2158.92</v>
      </c>
      <c r="D46" s="52">
        <f>C46+D42</f>
        <v>40310.28</v>
      </c>
      <c r="E46" s="1"/>
      <c r="F46" s="1"/>
    </row>
    <row r="47" spans="1:6" x14ac:dyDescent="0.25">
      <c r="A47" s="58"/>
      <c r="B47" s="59" t="s">
        <v>13</v>
      </c>
      <c r="C47" s="60"/>
      <c r="D47" s="60"/>
      <c r="E47" s="1"/>
      <c r="F47" s="1"/>
    </row>
    <row r="48" spans="1:6" ht="30" x14ac:dyDescent="0.25">
      <c r="A48" s="61">
        <v>1</v>
      </c>
      <c r="B48" s="58" t="s">
        <v>58</v>
      </c>
      <c r="C48" s="58">
        <v>1223.92</v>
      </c>
      <c r="D48" s="59"/>
      <c r="E48" s="1"/>
      <c r="F48" s="1"/>
    </row>
    <row r="49" spans="1:6" ht="60" x14ac:dyDescent="0.25">
      <c r="A49" s="58">
        <v>2</v>
      </c>
      <c r="B49" s="58" t="s">
        <v>62</v>
      </c>
      <c r="C49" s="58">
        <v>935</v>
      </c>
      <c r="D49" s="59"/>
      <c r="E49" s="1"/>
      <c r="F49" s="1"/>
    </row>
    <row r="50" spans="1:6" x14ac:dyDescent="0.25">
      <c r="A50" s="11"/>
      <c r="B50" s="59" t="s">
        <v>143</v>
      </c>
      <c r="C50" s="3">
        <f>SUM(C48:C49)</f>
        <v>2158.92</v>
      </c>
      <c r="D50" s="52">
        <f>C50+D46</f>
        <v>42469.2</v>
      </c>
      <c r="E50" s="1"/>
      <c r="F50" s="1"/>
    </row>
    <row r="51" spans="1:6" x14ac:dyDescent="0.25">
      <c r="A51" s="58"/>
      <c r="B51" s="59" t="s">
        <v>14</v>
      </c>
      <c r="C51" s="60"/>
      <c r="D51" s="60"/>
      <c r="E51" s="1"/>
      <c r="F51" s="1"/>
    </row>
    <row r="52" spans="1:6" ht="30" x14ac:dyDescent="0.25">
      <c r="A52" s="61">
        <v>1</v>
      </c>
      <c r="B52" s="58" t="s">
        <v>58</v>
      </c>
      <c r="C52" s="58">
        <v>1223.92</v>
      </c>
      <c r="D52" s="59"/>
      <c r="E52" s="1"/>
      <c r="F52" s="1"/>
    </row>
    <row r="53" spans="1:6" ht="60" x14ac:dyDescent="0.25">
      <c r="A53" s="58">
        <v>2</v>
      </c>
      <c r="B53" s="58" t="s">
        <v>62</v>
      </c>
      <c r="C53" s="58">
        <v>935</v>
      </c>
      <c r="D53" s="59"/>
      <c r="E53" s="1"/>
      <c r="F53" s="1"/>
    </row>
    <row r="54" spans="1:6" x14ac:dyDescent="0.25">
      <c r="A54" s="11"/>
      <c r="B54" s="3" t="s">
        <v>151</v>
      </c>
      <c r="C54" s="3">
        <f>SUM(C52:C53)</f>
        <v>2158.92</v>
      </c>
      <c r="D54" s="52">
        <f>C54+D50</f>
        <v>44628.119999999995</v>
      </c>
      <c r="E54" s="1"/>
      <c r="F54" s="1"/>
    </row>
    <row r="55" spans="1:6" x14ac:dyDescent="0.25">
      <c r="A55" s="58"/>
      <c r="B55" s="59" t="s">
        <v>15</v>
      </c>
      <c r="C55" s="60"/>
      <c r="D55" s="60"/>
      <c r="E55" s="1"/>
      <c r="F55" s="1"/>
    </row>
    <row r="56" spans="1:6" ht="30" x14ac:dyDescent="0.25">
      <c r="A56" s="61">
        <v>1</v>
      </c>
      <c r="B56" s="58" t="s">
        <v>58</v>
      </c>
      <c r="C56" s="58">
        <v>1223.92</v>
      </c>
      <c r="D56" s="59"/>
      <c r="E56" s="1"/>
      <c r="F56" s="1"/>
    </row>
    <row r="57" spans="1:6" ht="60" x14ac:dyDescent="0.25">
      <c r="A57" s="58">
        <v>2</v>
      </c>
      <c r="B57" s="58" t="s">
        <v>62</v>
      </c>
      <c r="C57" s="58">
        <v>935</v>
      </c>
      <c r="D57" s="59"/>
      <c r="E57" s="1"/>
      <c r="F57" s="1"/>
    </row>
    <row r="58" spans="1:6" x14ac:dyDescent="0.25">
      <c r="A58" s="11"/>
      <c r="B58" s="3" t="s">
        <v>157</v>
      </c>
      <c r="C58" s="3">
        <f>SUM(C56:C57)</f>
        <v>2158.92</v>
      </c>
      <c r="D58" s="52">
        <f>C58+D54</f>
        <v>46787.039999999994</v>
      </c>
      <c r="E58" s="1"/>
      <c r="F58" s="1"/>
    </row>
    <row r="59" spans="1:6" x14ac:dyDescent="0.25">
      <c r="A59" s="61"/>
      <c r="B59" s="58"/>
      <c r="C59" s="58"/>
      <c r="D59" s="59"/>
      <c r="E59" s="1"/>
      <c r="F59" s="1"/>
    </row>
    <row r="60" spans="1:6" x14ac:dyDescent="0.25">
      <c r="A60" s="58"/>
      <c r="B60" s="58"/>
      <c r="C60" s="58"/>
      <c r="D60" s="59"/>
      <c r="E60" s="1"/>
      <c r="F60" s="1"/>
    </row>
    <row r="61" spans="1:6" x14ac:dyDescent="0.25">
      <c r="A61" s="11"/>
      <c r="B61" s="11"/>
      <c r="C61" s="11"/>
      <c r="D61" s="3"/>
      <c r="E61" s="1"/>
      <c r="F61" s="1"/>
    </row>
    <row r="62" spans="1:6" x14ac:dyDescent="0.25">
      <c r="A62" s="11"/>
      <c r="B62" s="11"/>
      <c r="C62" s="11"/>
      <c r="D62" s="3"/>
      <c r="E62" s="1"/>
      <c r="F62" s="1"/>
    </row>
    <row r="63" spans="1:6" x14ac:dyDescent="0.25">
      <c r="A63" s="11"/>
      <c r="B63" s="3"/>
      <c r="C63" s="3"/>
      <c r="D63" s="52"/>
      <c r="E63" s="1"/>
      <c r="F63" s="1"/>
    </row>
    <row r="64" spans="1:6" x14ac:dyDescent="0.25">
      <c r="A64" s="58"/>
      <c r="B64" s="59"/>
      <c r="C64" s="60"/>
      <c r="D64" s="60"/>
      <c r="E64" s="1"/>
      <c r="F64" s="1"/>
    </row>
    <row r="65" spans="1:6" x14ac:dyDescent="0.25">
      <c r="A65" s="61"/>
      <c r="B65" s="58"/>
      <c r="C65" s="58"/>
      <c r="D65" s="59"/>
      <c r="E65" s="1"/>
      <c r="F65" s="1"/>
    </row>
    <row r="66" spans="1:6" x14ac:dyDescent="0.25">
      <c r="A66" s="58"/>
      <c r="B66" s="58"/>
      <c r="C66" s="58"/>
      <c r="D66" s="59"/>
      <c r="E66" s="1"/>
      <c r="F66" s="1"/>
    </row>
    <row r="67" spans="1:6" x14ac:dyDescent="0.25">
      <c r="A67" s="11"/>
      <c r="B67" s="58"/>
      <c r="C67" s="11"/>
      <c r="D67" s="52"/>
      <c r="E67" s="1"/>
      <c r="F67" s="1"/>
    </row>
    <row r="68" spans="1:6" x14ac:dyDescent="0.25">
      <c r="A68" s="11"/>
      <c r="B68" s="11"/>
      <c r="C68" s="11"/>
      <c r="D68" s="52"/>
      <c r="E68" s="1"/>
      <c r="F68" s="1"/>
    </row>
    <row r="69" spans="1:6" x14ac:dyDescent="0.25">
      <c r="A69" s="11"/>
      <c r="B69" s="11"/>
      <c r="C69" s="11"/>
      <c r="D69" s="3"/>
      <c r="E69" s="1"/>
      <c r="F69" s="1"/>
    </row>
    <row r="70" spans="1:6" x14ac:dyDescent="0.25">
      <c r="A70" s="11"/>
      <c r="B70" s="3"/>
      <c r="C70" s="3"/>
      <c r="D70" s="52"/>
      <c r="E70" s="1"/>
      <c r="F70" s="1"/>
    </row>
    <row r="71" spans="1:6" x14ac:dyDescent="0.25">
      <c r="A71" s="11"/>
      <c r="B71" s="3"/>
      <c r="C71" s="11"/>
      <c r="D71" s="3"/>
      <c r="E71" s="1"/>
      <c r="F71" s="1"/>
    </row>
    <row r="72" spans="1:6" x14ac:dyDescent="0.25">
      <c r="A72" s="11"/>
      <c r="B72" s="3"/>
      <c r="C72" s="11"/>
      <c r="D72" s="3"/>
      <c r="E72" s="1"/>
      <c r="F72" s="1"/>
    </row>
    <row r="73" spans="1:6" x14ac:dyDescent="0.25">
      <c r="A73" s="11"/>
      <c r="B73" s="11"/>
      <c r="C73" s="11"/>
      <c r="D73" s="52"/>
      <c r="E73" s="1"/>
      <c r="F73" s="1"/>
    </row>
    <row r="74" spans="1:6" x14ac:dyDescent="0.25">
      <c r="A74" s="11"/>
      <c r="B74" s="39"/>
      <c r="C74" s="11"/>
      <c r="D74" s="11"/>
      <c r="E74" s="1"/>
      <c r="F7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231FB-99EE-4A9D-B66C-B04E2F06BE62}">
  <dimension ref="A1:H36"/>
  <sheetViews>
    <sheetView topLeftCell="A16" workbookViewId="0">
      <selection activeCell="D30" sqref="D30"/>
    </sheetView>
  </sheetViews>
  <sheetFormatPr defaultRowHeight="15" x14ac:dyDescent="0.25"/>
  <cols>
    <col min="1" max="1" width="4" customWidth="1"/>
    <col min="2" max="2" width="48.28515625" customWidth="1"/>
    <col min="3" max="3" width="10.42578125" customWidth="1"/>
    <col min="4" max="4" width="13.140625" customWidth="1"/>
  </cols>
  <sheetData>
    <row r="1" spans="1:8" ht="15.95" customHeight="1" x14ac:dyDescent="0.35">
      <c r="A1" s="1"/>
      <c r="B1" s="71" t="s">
        <v>65</v>
      </c>
      <c r="C1" s="71"/>
      <c r="D1" s="71"/>
      <c r="E1" s="6"/>
      <c r="F1" s="6"/>
      <c r="G1" s="6"/>
      <c r="H1" s="6"/>
    </row>
    <row r="2" spans="1:8" ht="15.95" customHeight="1" x14ac:dyDescent="0.25">
      <c r="A2" s="1"/>
      <c r="B2" s="72" t="s">
        <v>57</v>
      </c>
      <c r="C2" s="72"/>
      <c r="D2" s="72"/>
      <c r="E2" s="1"/>
      <c r="F2" s="1"/>
      <c r="G2" s="1"/>
      <c r="H2" s="1"/>
    </row>
    <row r="3" spans="1:8" ht="15.95" customHeight="1" x14ac:dyDescent="0.25">
      <c r="A3" s="1"/>
      <c r="B3" s="71" t="s">
        <v>35</v>
      </c>
      <c r="C3" s="71"/>
      <c r="D3" s="7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2</v>
      </c>
      <c r="C5" s="9"/>
      <c r="D5" s="9"/>
      <c r="E5" s="1"/>
      <c r="F5" s="1"/>
      <c r="G5" s="1"/>
      <c r="H5" s="1"/>
    </row>
    <row r="6" spans="1:8" x14ac:dyDescent="0.25">
      <c r="A6" s="11">
        <v>1</v>
      </c>
      <c r="B6" s="11" t="s">
        <v>74</v>
      </c>
      <c r="C6" s="38">
        <v>6424</v>
      </c>
      <c r="D6" s="3">
        <f>C6</f>
        <v>6424</v>
      </c>
    </row>
    <row r="7" spans="1:8" x14ac:dyDescent="0.25">
      <c r="A7" s="13"/>
      <c r="B7" s="12" t="s">
        <v>103</v>
      </c>
      <c r="C7" s="16"/>
      <c r="D7" s="12"/>
    </row>
    <row r="8" spans="1:8" x14ac:dyDescent="0.25">
      <c r="A8" s="13">
        <v>1</v>
      </c>
      <c r="B8" s="11" t="s">
        <v>104</v>
      </c>
      <c r="C8" s="16">
        <f>193880-40316.2</f>
        <v>153563.79999999999</v>
      </c>
      <c r="D8" s="49">
        <f>C8+D6</f>
        <v>159987.79999999999</v>
      </c>
    </row>
    <row r="9" spans="1:8" x14ac:dyDescent="0.25">
      <c r="A9" s="13"/>
      <c r="B9" s="3" t="s">
        <v>10</v>
      </c>
      <c r="C9" s="16"/>
      <c r="D9" s="12"/>
    </row>
    <row r="10" spans="1:8" ht="17.100000000000001" customHeight="1" x14ac:dyDescent="0.25">
      <c r="A10" s="13">
        <v>1</v>
      </c>
      <c r="B10" s="11" t="s">
        <v>123</v>
      </c>
      <c r="C10" s="20">
        <v>2750</v>
      </c>
      <c r="D10" s="12">
        <f>C10+D8</f>
        <v>162737.79999999999</v>
      </c>
    </row>
    <row r="11" spans="1:8" x14ac:dyDescent="0.25">
      <c r="A11" s="32"/>
      <c r="B11" s="69" t="s">
        <v>11</v>
      </c>
      <c r="C11" s="13"/>
      <c r="D11" s="12"/>
    </row>
    <row r="12" spans="1:8" x14ac:dyDescent="0.25">
      <c r="A12" s="56">
        <v>1</v>
      </c>
      <c r="B12" s="68" t="s">
        <v>130</v>
      </c>
      <c r="C12" s="15">
        <v>6470.6</v>
      </c>
      <c r="D12" s="12">
        <f>C12+D10</f>
        <v>169208.4</v>
      </c>
    </row>
    <row r="13" spans="1:8" x14ac:dyDescent="0.25">
      <c r="A13" s="14"/>
      <c r="B13" s="21" t="s">
        <v>12</v>
      </c>
      <c r="C13" s="57"/>
      <c r="D13" s="12"/>
    </row>
    <row r="14" spans="1:8" x14ac:dyDescent="0.25">
      <c r="A14" s="13">
        <v>1</v>
      </c>
      <c r="B14" s="11" t="s">
        <v>139</v>
      </c>
      <c r="C14" s="13">
        <v>39824.5</v>
      </c>
      <c r="D14" s="12"/>
    </row>
    <row r="15" spans="1:8" ht="30" x14ac:dyDescent="0.25">
      <c r="A15" s="13">
        <v>2</v>
      </c>
      <c r="B15" s="11" t="s">
        <v>140</v>
      </c>
      <c r="C15" s="13">
        <v>3500</v>
      </c>
      <c r="D15" s="12"/>
    </row>
    <row r="16" spans="1:8" ht="30" x14ac:dyDescent="0.25">
      <c r="A16" s="13">
        <v>3</v>
      </c>
      <c r="B16" s="34" t="s">
        <v>142</v>
      </c>
      <c r="C16" s="13">
        <v>5250</v>
      </c>
      <c r="D16" s="13"/>
    </row>
    <row r="17" spans="1:4" ht="30" x14ac:dyDescent="0.25">
      <c r="A17" s="13">
        <v>4</v>
      </c>
      <c r="B17" s="11" t="s">
        <v>141</v>
      </c>
      <c r="C17" s="13">
        <v>7250</v>
      </c>
      <c r="D17" s="12"/>
    </row>
    <row r="18" spans="1:4" x14ac:dyDescent="0.25">
      <c r="A18" s="13"/>
      <c r="B18" s="12" t="s">
        <v>13</v>
      </c>
      <c r="C18" s="13"/>
      <c r="D18" s="13"/>
    </row>
    <row r="19" spans="1:4" ht="30" x14ac:dyDescent="0.25">
      <c r="A19" s="13">
        <v>1</v>
      </c>
      <c r="B19" s="11" t="s">
        <v>147</v>
      </c>
      <c r="C19" s="13">
        <v>33396.99</v>
      </c>
      <c r="D19" s="12"/>
    </row>
    <row r="20" spans="1:4" ht="30" x14ac:dyDescent="0.25">
      <c r="A20" s="13">
        <v>2</v>
      </c>
      <c r="B20" s="11" t="s">
        <v>148</v>
      </c>
      <c r="C20" s="13">
        <v>33523.49</v>
      </c>
      <c r="D20" s="13"/>
    </row>
    <row r="21" spans="1:4" ht="30" x14ac:dyDescent="0.25">
      <c r="A21" s="13">
        <v>3</v>
      </c>
      <c r="B21" s="11" t="s">
        <v>149</v>
      </c>
      <c r="C21" s="13">
        <v>33396.99</v>
      </c>
      <c r="D21" s="12"/>
    </row>
    <row r="22" spans="1:4" ht="30" x14ac:dyDescent="0.25">
      <c r="A22" s="13">
        <v>4</v>
      </c>
      <c r="B22" s="11" t="s">
        <v>150</v>
      </c>
      <c r="C22" s="13">
        <v>33396.99</v>
      </c>
      <c r="D22" s="13"/>
    </row>
    <row r="23" spans="1:4" x14ac:dyDescent="0.25">
      <c r="A23" s="13">
        <v>3</v>
      </c>
      <c r="B23" s="58" t="s">
        <v>144</v>
      </c>
      <c r="C23" s="13">
        <v>18436.5</v>
      </c>
      <c r="D23" s="12"/>
    </row>
    <row r="24" spans="1:4" ht="15.75" x14ac:dyDescent="0.25">
      <c r="A24" s="7"/>
      <c r="B24" s="37" t="s">
        <v>2</v>
      </c>
      <c r="C24" s="9"/>
      <c r="D24" s="7"/>
    </row>
    <row r="25" spans="1:4" x14ac:dyDescent="0.25">
      <c r="A25" s="11">
        <v>1</v>
      </c>
      <c r="B25" s="11" t="s">
        <v>73</v>
      </c>
      <c r="C25" s="11">
        <v>24724.799999999999</v>
      </c>
      <c r="D25" s="3"/>
    </row>
    <row r="26" spans="1:4" x14ac:dyDescent="0.25">
      <c r="A26" s="11"/>
      <c r="B26" s="3" t="s">
        <v>3</v>
      </c>
      <c r="C26" s="11"/>
      <c r="D26" s="41"/>
    </row>
    <row r="27" spans="1:4" ht="30" x14ac:dyDescent="0.25">
      <c r="A27" s="12">
        <v>1</v>
      </c>
      <c r="B27" s="11" t="s">
        <v>84</v>
      </c>
      <c r="C27" s="12">
        <f>12950+21633.75+23399.72+14491.74</f>
        <v>72475.210000000006</v>
      </c>
      <c r="D27" s="42"/>
    </row>
    <row r="28" spans="1:4" x14ac:dyDescent="0.25">
      <c r="A28" s="9"/>
      <c r="B28" s="3" t="s">
        <v>14</v>
      </c>
      <c r="C28" s="9"/>
      <c r="D28" s="9"/>
    </row>
    <row r="29" spans="1:4" ht="30" x14ac:dyDescent="0.25">
      <c r="A29" s="7">
        <v>1</v>
      </c>
      <c r="B29" s="11" t="s">
        <v>155</v>
      </c>
      <c r="C29" s="35">
        <v>7969</v>
      </c>
      <c r="D29" s="9"/>
    </row>
    <row r="30" spans="1:4" ht="30" x14ac:dyDescent="0.25">
      <c r="A30" s="9">
        <v>2</v>
      </c>
      <c r="B30" s="11" t="s">
        <v>156</v>
      </c>
      <c r="C30" s="35">
        <v>17480.3</v>
      </c>
      <c r="D30" s="9"/>
    </row>
    <row r="31" spans="1:4" x14ac:dyDescent="0.25">
      <c r="A31" s="13"/>
      <c r="B31" s="55"/>
      <c r="C31" s="13"/>
      <c r="D31" s="4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5"/>
  <sheetViews>
    <sheetView topLeftCell="A61" workbookViewId="0">
      <selection activeCell="D85" sqref="D85"/>
    </sheetView>
  </sheetViews>
  <sheetFormatPr defaultRowHeight="15" x14ac:dyDescent="0.25"/>
  <cols>
    <col min="1" max="1" width="4.28515625" customWidth="1"/>
    <col min="2" max="2" width="47.28515625" customWidth="1"/>
    <col min="3" max="3" width="11.140625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1" t="s">
        <v>67</v>
      </c>
      <c r="C1" s="71"/>
      <c r="D1" s="71"/>
      <c r="E1" s="6"/>
      <c r="F1" s="6"/>
      <c r="G1" s="6"/>
    </row>
    <row r="2" spans="1:15" ht="15.95" customHeight="1" x14ac:dyDescent="0.25">
      <c r="A2" s="1"/>
      <c r="B2" s="2" t="s">
        <v>57</v>
      </c>
      <c r="C2" s="31"/>
      <c r="D2" s="31"/>
      <c r="E2" s="1"/>
      <c r="F2" s="1"/>
      <c r="G2" s="1"/>
    </row>
    <row r="3" spans="1:15" ht="15.95" customHeight="1" x14ac:dyDescent="0.25">
      <c r="A3" s="1"/>
      <c r="B3" s="71" t="s">
        <v>6</v>
      </c>
      <c r="C3" s="71"/>
      <c r="D3" s="71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60"/>
      <c r="B5" s="59" t="s">
        <v>2</v>
      </c>
      <c r="C5" s="60"/>
      <c r="D5" s="60"/>
      <c r="E5" s="1"/>
      <c r="F5" s="1"/>
      <c r="G5" s="1"/>
    </row>
    <row r="6" spans="1:15" x14ac:dyDescent="0.25">
      <c r="A6" s="60">
        <v>1</v>
      </c>
      <c r="B6" s="58" t="s">
        <v>59</v>
      </c>
      <c r="C6" s="58">
        <v>6804</v>
      </c>
      <c r="D6" s="65"/>
      <c r="E6" s="1"/>
      <c r="F6" s="1"/>
      <c r="G6" s="1"/>
    </row>
    <row r="7" spans="1:15" s="1" customFormat="1" ht="30" x14ac:dyDescent="0.25">
      <c r="A7" s="66">
        <v>2</v>
      </c>
      <c r="B7" s="58" t="s">
        <v>60</v>
      </c>
      <c r="C7" s="66">
        <v>4725</v>
      </c>
      <c r="D7" s="58"/>
      <c r="H7"/>
      <c r="I7"/>
      <c r="J7"/>
      <c r="K7"/>
      <c r="L7"/>
      <c r="M7"/>
      <c r="N7"/>
      <c r="O7"/>
    </row>
    <row r="8" spans="1:15" s="4" customFormat="1" ht="30" x14ac:dyDescent="0.25">
      <c r="A8" s="58">
        <v>3</v>
      </c>
      <c r="B8" s="58" t="s">
        <v>68</v>
      </c>
      <c r="C8" s="58">
        <v>2765</v>
      </c>
      <c r="D8" s="59"/>
      <c r="F8" s="1"/>
      <c r="H8"/>
      <c r="I8"/>
      <c r="J8"/>
      <c r="K8"/>
      <c r="L8"/>
      <c r="M8"/>
      <c r="N8"/>
      <c r="O8"/>
    </row>
    <row r="9" spans="1:15" s="4" customFormat="1" x14ac:dyDescent="0.25">
      <c r="A9" s="58">
        <v>4</v>
      </c>
      <c r="B9" s="58" t="s">
        <v>69</v>
      </c>
      <c r="C9" s="58">
        <v>1777.5</v>
      </c>
      <c r="D9" s="59"/>
      <c r="H9"/>
      <c r="I9"/>
      <c r="J9"/>
      <c r="K9"/>
      <c r="L9"/>
      <c r="M9"/>
      <c r="N9"/>
      <c r="O9"/>
    </row>
    <row r="10" spans="1:15" s="4" customFormat="1" ht="30" x14ac:dyDescent="0.25">
      <c r="A10" s="58">
        <v>5</v>
      </c>
      <c r="B10" s="58" t="s">
        <v>70</v>
      </c>
      <c r="C10" s="58">
        <v>14113</v>
      </c>
      <c r="D10" s="59"/>
      <c r="H10"/>
      <c r="I10"/>
      <c r="J10"/>
      <c r="K10"/>
      <c r="L10"/>
      <c r="M10"/>
      <c r="N10"/>
      <c r="O10"/>
    </row>
    <row r="11" spans="1:15" s="4" customFormat="1" ht="30" x14ac:dyDescent="0.25">
      <c r="A11" s="58">
        <v>6</v>
      </c>
      <c r="B11" s="58" t="s">
        <v>71</v>
      </c>
      <c r="C11" s="58">
        <v>715.2</v>
      </c>
      <c r="D11" s="59"/>
      <c r="H11"/>
      <c r="I11"/>
      <c r="J11"/>
      <c r="K11"/>
      <c r="L11"/>
      <c r="M11"/>
      <c r="N11"/>
      <c r="O11"/>
    </row>
    <row r="12" spans="1:15" s="4" customFormat="1" x14ac:dyDescent="0.25">
      <c r="A12" s="58"/>
      <c r="B12" s="59" t="s">
        <v>63</v>
      </c>
      <c r="C12" s="59">
        <f>SUM(C6:C11)</f>
        <v>30899.7</v>
      </c>
      <c r="D12" s="59">
        <f>C12</f>
        <v>30899.7</v>
      </c>
      <c r="H12"/>
      <c r="I12"/>
      <c r="J12"/>
      <c r="K12"/>
      <c r="L12"/>
      <c r="M12"/>
      <c r="N12"/>
      <c r="O12"/>
    </row>
    <row r="13" spans="1:15" s="4" customFormat="1" x14ac:dyDescent="0.25">
      <c r="A13" s="60"/>
      <c r="B13" s="59" t="s">
        <v>5</v>
      </c>
      <c r="C13" s="60"/>
      <c r="D13" s="60"/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60">
        <v>1</v>
      </c>
      <c r="B14" s="58" t="s">
        <v>59</v>
      </c>
      <c r="C14" s="58">
        <v>6804</v>
      </c>
      <c r="D14" s="65"/>
      <c r="H14"/>
      <c r="I14"/>
      <c r="J14"/>
      <c r="K14"/>
      <c r="L14"/>
      <c r="M14"/>
      <c r="N14"/>
      <c r="O14"/>
    </row>
    <row r="15" spans="1:15" s="1" customFormat="1" ht="30" x14ac:dyDescent="0.25">
      <c r="A15" s="66">
        <v>2</v>
      </c>
      <c r="B15" s="58" t="s">
        <v>60</v>
      </c>
      <c r="C15" s="66">
        <v>4725</v>
      </c>
      <c r="D15" s="58"/>
      <c r="H15"/>
      <c r="I15"/>
      <c r="J15"/>
      <c r="K15"/>
      <c r="L15"/>
      <c r="M15"/>
      <c r="N15"/>
      <c r="O15"/>
    </row>
    <row r="16" spans="1:15" s="1" customFormat="1" ht="15" customHeight="1" x14ac:dyDescent="0.25">
      <c r="A16" s="60">
        <v>3</v>
      </c>
      <c r="B16" s="58" t="s">
        <v>76</v>
      </c>
      <c r="C16" s="58">
        <v>1975</v>
      </c>
      <c r="D16" s="65"/>
      <c r="H16"/>
      <c r="I16"/>
      <c r="J16"/>
      <c r="K16"/>
      <c r="L16"/>
      <c r="M16"/>
      <c r="N16"/>
      <c r="O16"/>
    </row>
    <row r="17" spans="1:15" s="1" customFormat="1" x14ac:dyDescent="0.25">
      <c r="A17" s="66">
        <v>4</v>
      </c>
      <c r="B17" s="58" t="s">
        <v>77</v>
      </c>
      <c r="C17" s="66">
        <v>5401.5</v>
      </c>
      <c r="D17" s="59"/>
      <c r="H17"/>
      <c r="I17"/>
      <c r="J17"/>
      <c r="K17"/>
      <c r="L17"/>
      <c r="M17"/>
      <c r="N17"/>
      <c r="O17"/>
    </row>
    <row r="18" spans="1:15" s="1" customFormat="1" x14ac:dyDescent="0.25">
      <c r="A18" s="60"/>
      <c r="B18" s="59" t="s">
        <v>75</v>
      </c>
      <c r="C18" s="59">
        <f>SUM(C14:C17)</f>
        <v>18905.5</v>
      </c>
      <c r="D18" s="65">
        <f>C18+D12</f>
        <v>49805.2</v>
      </c>
      <c r="H18"/>
      <c r="I18"/>
      <c r="J18"/>
      <c r="K18"/>
      <c r="L18"/>
      <c r="M18"/>
      <c r="N18"/>
      <c r="O18"/>
    </row>
    <row r="19" spans="1:15" s="1" customFormat="1" x14ac:dyDescent="0.25">
      <c r="A19" s="60"/>
      <c r="B19" s="59" t="s">
        <v>3</v>
      </c>
      <c r="C19" s="60"/>
      <c r="D19" s="60"/>
      <c r="H19"/>
      <c r="I19"/>
      <c r="J19"/>
      <c r="K19"/>
      <c r="L19"/>
      <c r="M19"/>
      <c r="N19"/>
      <c r="O19"/>
    </row>
    <row r="20" spans="1:15" s="1" customFormat="1" x14ac:dyDescent="0.25">
      <c r="A20" s="60">
        <v>1</v>
      </c>
      <c r="B20" s="58" t="s">
        <v>59</v>
      </c>
      <c r="C20" s="58">
        <v>6804</v>
      </c>
      <c r="D20" s="65"/>
      <c r="H20"/>
      <c r="I20"/>
      <c r="J20"/>
      <c r="K20"/>
      <c r="L20"/>
      <c r="M20"/>
      <c r="N20"/>
      <c r="O20"/>
    </row>
    <row r="21" spans="1:15" s="1" customFormat="1" ht="30" x14ac:dyDescent="0.25">
      <c r="A21" s="66">
        <v>2</v>
      </c>
      <c r="B21" s="58" t="s">
        <v>60</v>
      </c>
      <c r="C21" s="66">
        <v>4725</v>
      </c>
      <c r="D21" s="58"/>
      <c r="H21"/>
      <c r="I21"/>
      <c r="J21"/>
      <c r="K21"/>
      <c r="L21"/>
      <c r="M21"/>
      <c r="N21"/>
      <c r="O21"/>
    </row>
    <row r="22" spans="1:15" s="1" customFormat="1" ht="30" x14ac:dyDescent="0.25">
      <c r="A22" s="66">
        <v>3</v>
      </c>
      <c r="B22" s="58" t="s">
        <v>80</v>
      </c>
      <c r="C22" s="66">
        <v>12878.85</v>
      </c>
      <c r="D22" s="59"/>
      <c r="H22"/>
      <c r="I22"/>
      <c r="J22"/>
      <c r="K22"/>
      <c r="L22"/>
      <c r="M22"/>
      <c r="N22"/>
      <c r="O22"/>
    </row>
    <row r="23" spans="1:15" s="1" customFormat="1" x14ac:dyDescent="0.25">
      <c r="A23" s="60"/>
      <c r="B23" s="59" t="s">
        <v>79</v>
      </c>
      <c r="C23" s="59">
        <f>SUM(C20:C22)</f>
        <v>24407.85</v>
      </c>
      <c r="D23" s="65">
        <f>C23+D18</f>
        <v>74213.049999999988</v>
      </c>
      <c r="H23"/>
      <c r="I23"/>
      <c r="J23"/>
      <c r="K23"/>
      <c r="L23"/>
      <c r="M23"/>
      <c r="N23"/>
      <c r="O23"/>
    </row>
    <row r="24" spans="1:15" s="4" customFormat="1" x14ac:dyDescent="0.25">
      <c r="A24" s="60"/>
      <c r="B24" s="59" t="s">
        <v>7</v>
      </c>
      <c r="C24" s="60"/>
      <c r="D24" s="60"/>
      <c r="H24"/>
      <c r="I24"/>
      <c r="J24"/>
      <c r="K24"/>
      <c r="L24"/>
      <c r="M24"/>
      <c r="N24"/>
      <c r="O24"/>
    </row>
    <row r="25" spans="1:15" s="4" customFormat="1" x14ac:dyDescent="0.25">
      <c r="A25" s="60">
        <v>1</v>
      </c>
      <c r="B25" s="58" t="s">
        <v>59</v>
      </c>
      <c r="C25" s="58">
        <v>6804</v>
      </c>
      <c r="D25" s="65"/>
      <c r="H25"/>
      <c r="I25"/>
      <c r="J25"/>
      <c r="K25"/>
      <c r="L25"/>
      <c r="M25"/>
      <c r="N25"/>
      <c r="O25"/>
    </row>
    <row r="26" spans="1:15" s="4" customFormat="1" ht="30" x14ac:dyDescent="0.25">
      <c r="A26" s="66">
        <v>2</v>
      </c>
      <c r="B26" s="58" t="s">
        <v>60</v>
      </c>
      <c r="C26" s="66">
        <v>4725</v>
      </c>
      <c r="D26" s="58"/>
      <c r="H26"/>
      <c r="I26"/>
      <c r="J26"/>
      <c r="K26"/>
      <c r="L26"/>
      <c r="M26"/>
      <c r="N26"/>
      <c r="O26"/>
    </row>
    <row r="27" spans="1:15" ht="30" x14ac:dyDescent="0.25">
      <c r="A27" s="66">
        <v>3</v>
      </c>
      <c r="B27" s="58" t="s">
        <v>80</v>
      </c>
      <c r="C27" s="66">
        <v>-12878.85</v>
      </c>
      <c r="D27" s="59"/>
    </row>
    <row r="28" spans="1:15" x14ac:dyDescent="0.25">
      <c r="A28" s="60">
        <v>4</v>
      </c>
      <c r="B28" s="58" t="s">
        <v>86</v>
      </c>
      <c r="C28" s="58">
        <v>306.35000000000002</v>
      </c>
      <c r="D28" s="65"/>
    </row>
    <row r="29" spans="1:15" x14ac:dyDescent="0.25">
      <c r="A29" s="66">
        <v>5</v>
      </c>
      <c r="B29" s="58" t="s">
        <v>87</v>
      </c>
      <c r="C29" s="66">
        <v>1400</v>
      </c>
      <c r="D29" s="58"/>
    </row>
    <row r="30" spans="1:15" x14ac:dyDescent="0.25">
      <c r="A30" s="66">
        <v>6</v>
      </c>
      <c r="B30" s="58" t="s">
        <v>88</v>
      </c>
      <c r="C30" s="66">
        <v>510</v>
      </c>
      <c r="D30" s="67"/>
    </row>
    <row r="31" spans="1:15" ht="30" x14ac:dyDescent="0.25">
      <c r="A31" s="66">
        <v>7</v>
      </c>
      <c r="B31" s="58" t="s">
        <v>89</v>
      </c>
      <c r="C31" s="66">
        <v>7571.76</v>
      </c>
      <c r="D31" s="67"/>
    </row>
    <row r="32" spans="1:15" x14ac:dyDescent="0.25">
      <c r="A32" s="66">
        <v>8</v>
      </c>
      <c r="B32" s="58" t="s">
        <v>90</v>
      </c>
      <c r="C32" s="66">
        <v>790</v>
      </c>
      <c r="D32" s="67"/>
    </row>
    <row r="33" spans="1:4" ht="45" x14ac:dyDescent="0.25">
      <c r="A33" s="66">
        <v>9</v>
      </c>
      <c r="B33" s="58" t="s">
        <v>91</v>
      </c>
      <c r="C33" s="66">
        <f>6320+6320</f>
        <v>12640</v>
      </c>
      <c r="D33" s="66"/>
    </row>
    <row r="34" spans="1:4" x14ac:dyDescent="0.25">
      <c r="A34" s="60"/>
      <c r="B34" s="59" t="s">
        <v>85</v>
      </c>
      <c r="C34" s="59">
        <f>SUM(C25:C33)</f>
        <v>21868.260000000002</v>
      </c>
      <c r="D34" s="65">
        <f>C34+D23</f>
        <v>96081.31</v>
      </c>
    </row>
    <row r="35" spans="1:4" x14ac:dyDescent="0.25">
      <c r="A35" s="60"/>
      <c r="B35" s="59" t="s">
        <v>8</v>
      </c>
      <c r="C35" s="60"/>
      <c r="D35" s="60"/>
    </row>
    <row r="36" spans="1:4" x14ac:dyDescent="0.25">
      <c r="A36" s="60">
        <v>1</v>
      </c>
      <c r="B36" s="58" t="s">
        <v>59</v>
      </c>
      <c r="C36" s="58">
        <v>6804</v>
      </c>
      <c r="D36" s="65"/>
    </row>
    <row r="37" spans="1:4" ht="30" x14ac:dyDescent="0.25">
      <c r="A37" s="66">
        <v>2</v>
      </c>
      <c r="B37" s="58" t="s">
        <v>60</v>
      </c>
      <c r="C37" s="66">
        <v>4725</v>
      </c>
      <c r="D37" s="58"/>
    </row>
    <row r="38" spans="1:4" ht="45" x14ac:dyDescent="0.25">
      <c r="A38" s="60">
        <v>3</v>
      </c>
      <c r="B38" s="58" t="s">
        <v>91</v>
      </c>
      <c r="C38" s="58">
        <v>-12640</v>
      </c>
      <c r="D38" s="65"/>
    </row>
    <row r="39" spans="1:4" x14ac:dyDescent="0.25">
      <c r="A39" s="66">
        <v>4</v>
      </c>
      <c r="B39" s="58" t="s">
        <v>96</v>
      </c>
      <c r="C39" s="66">
        <v>1275</v>
      </c>
      <c r="D39" s="58"/>
    </row>
    <row r="40" spans="1:4" x14ac:dyDescent="0.25">
      <c r="A40" s="66">
        <v>5</v>
      </c>
      <c r="B40" s="58" t="s">
        <v>97</v>
      </c>
      <c r="C40" s="66">
        <v>1995.3</v>
      </c>
      <c r="D40" s="67"/>
    </row>
    <row r="41" spans="1:4" x14ac:dyDescent="0.25">
      <c r="A41" s="66"/>
      <c r="B41" s="59" t="s">
        <v>95</v>
      </c>
      <c r="C41" s="67">
        <f>SUM(C36:C40)</f>
        <v>2159.3000000000002</v>
      </c>
      <c r="D41" s="67">
        <f>C41+D34</f>
        <v>98240.61</v>
      </c>
    </row>
    <row r="42" spans="1:4" x14ac:dyDescent="0.25">
      <c r="A42" s="60"/>
      <c r="B42" s="59" t="s">
        <v>9</v>
      </c>
      <c r="C42" s="60"/>
      <c r="D42" s="60"/>
    </row>
    <row r="43" spans="1:4" x14ac:dyDescent="0.25">
      <c r="A43" s="60">
        <v>1</v>
      </c>
      <c r="B43" s="58" t="s">
        <v>59</v>
      </c>
      <c r="C43" s="58">
        <v>6804</v>
      </c>
      <c r="D43" s="65"/>
    </row>
    <row r="44" spans="1:4" ht="30" x14ac:dyDescent="0.25">
      <c r="A44" s="66">
        <v>2</v>
      </c>
      <c r="B44" s="58" t="s">
        <v>60</v>
      </c>
      <c r="C44" s="66">
        <v>4725</v>
      </c>
      <c r="D44" s="58"/>
    </row>
    <row r="45" spans="1:4" x14ac:dyDescent="0.25">
      <c r="A45" s="66"/>
      <c r="B45" s="59" t="s">
        <v>106</v>
      </c>
      <c r="C45" s="67">
        <f>SUM(C43:C44)</f>
        <v>11529</v>
      </c>
      <c r="D45" s="67">
        <f>C45+D41</f>
        <v>109769.61</v>
      </c>
    </row>
    <row r="46" spans="1:4" x14ac:dyDescent="0.25">
      <c r="A46" s="60"/>
      <c r="B46" s="59" t="s">
        <v>10</v>
      </c>
      <c r="C46" s="60"/>
      <c r="D46" s="60"/>
    </row>
    <row r="47" spans="1:4" x14ac:dyDescent="0.25">
      <c r="A47" s="60">
        <v>1</v>
      </c>
      <c r="B47" s="58" t="s">
        <v>59</v>
      </c>
      <c r="C47" s="58">
        <v>6804</v>
      </c>
      <c r="D47" s="65"/>
    </row>
    <row r="48" spans="1:4" ht="30" x14ac:dyDescent="0.25">
      <c r="A48" s="66">
        <v>2</v>
      </c>
      <c r="B48" s="58" t="s">
        <v>60</v>
      </c>
      <c r="C48" s="66">
        <v>4725</v>
      </c>
      <c r="D48" s="58"/>
    </row>
    <row r="49" spans="1:4" x14ac:dyDescent="0.25">
      <c r="A49" s="13">
        <v>3</v>
      </c>
      <c r="B49" s="58" t="s">
        <v>113</v>
      </c>
      <c r="C49" s="13">
        <v>863</v>
      </c>
      <c r="D49" s="12"/>
    </row>
    <row r="50" spans="1:4" x14ac:dyDescent="0.25">
      <c r="A50" s="13">
        <v>4</v>
      </c>
      <c r="B50" s="58" t="s">
        <v>114</v>
      </c>
      <c r="C50" s="13">
        <v>1743</v>
      </c>
      <c r="D50" s="12"/>
    </row>
    <row r="51" spans="1:4" x14ac:dyDescent="0.25">
      <c r="A51" s="13">
        <v>5</v>
      </c>
      <c r="B51" s="11" t="s">
        <v>115</v>
      </c>
      <c r="C51" s="13">
        <v>9294.9</v>
      </c>
      <c r="D51" s="12"/>
    </row>
    <row r="52" spans="1:4" x14ac:dyDescent="0.25">
      <c r="A52" s="66"/>
      <c r="B52" s="59" t="s">
        <v>112</v>
      </c>
      <c r="C52" s="67">
        <f>SUM(C47:C51)</f>
        <v>23429.9</v>
      </c>
      <c r="D52" s="67">
        <f>C52+D45</f>
        <v>133199.51</v>
      </c>
    </row>
    <row r="53" spans="1:4" x14ac:dyDescent="0.25">
      <c r="A53" s="60"/>
      <c r="B53" s="59" t="s">
        <v>11</v>
      </c>
      <c r="C53" s="60"/>
      <c r="D53" s="60"/>
    </row>
    <row r="54" spans="1:4" x14ac:dyDescent="0.25">
      <c r="A54" s="60">
        <v>1</v>
      </c>
      <c r="B54" s="58" t="s">
        <v>59</v>
      </c>
      <c r="C54" s="58">
        <v>6804</v>
      </c>
      <c r="D54" s="65"/>
    </row>
    <row r="55" spans="1:4" ht="30" x14ac:dyDescent="0.25">
      <c r="A55" s="66">
        <v>2</v>
      </c>
      <c r="B55" s="58" t="s">
        <v>60</v>
      </c>
      <c r="C55" s="66">
        <v>4725</v>
      </c>
      <c r="D55" s="58"/>
    </row>
    <row r="56" spans="1:4" x14ac:dyDescent="0.25">
      <c r="A56" s="66">
        <v>3</v>
      </c>
      <c r="B56" s="58" t="s">
        <v>126</v>
      </c>
      <c r="C56" s="66">
        <v>550</v>
      </c>
      <c r="D56" s="67"/>
    </row>
    <row r="57" spans="1:4" x14ac:dyDescent="0.25">
      <c r="A57" s="60">
        <v>4</v>
      </c>
      <c r="B57" s="58" t="s">
        <v>127</v>
      </c>
      <c r="C57" s="58">
        <v>1145.3499999999999</v>
      </c>
      <c r="D57" s="65"/>
    </row>
    <row r="58" spans="1:4" x14ac:dyDescent="0.25">
      <c r="A58" s="66">
        <v>5</v>
      </c>
      <c r="B58" s="58" t="s">
        <v>128</v>
      </c>
      <c r="C58" s="66">
        <v>1326.1</v>
      </c>
      <c r="D58" s="58"/>
    </row>
    <row r="59" spans="1:4" x14ac:dyDescent="0.25">
      <c r="A59" s="13">
        <v>7</v>
      </c>
      <c r="B59" s="58" t="s">
        <v>129</v>
      </c>
      <c r="C59" s="13">
        <v>18940</v>
      </c>
      <c r="D59" s="12"/>
    </row>
    <row r="60" spans="1:4" x14ac:dyDescent="0.25">
      <c r="A60" s="13"/>
      <c r="B60" s="3" t="s">
        <v>125</v>
      </c>
      <c r="C60" s="12">
        <f>SUM(C54:C59)</f>
        <v>33490.449999999997</v>
      </c>
      <c r="D60" s="12">
        <f>C60+D52</f>
        <v>166689.96000000002</v>
      </c>
    </row>
    <row r="61" spans="1:4" x14ac:dyDescent="0.25">
      <c r="A61" s="60"/>
      <c r="B61" s="59" t="s">
        <v>12</v>
      </c>
      <c r="C61" s="60"/>
      <c r="D61" s="60"/>
    </row>
    <row r="62" spans="1:4" x14ac:dyDescent="0.25">
      <c r="A62" s="60">
        <v>1</v>
      </c>
      <c r="B62" s="58" t="s">
        <v>59</v>
      </c>
      <c r="C62" s="58">
        <v>6804</v>
      </c>
      <c r="D62" s="65"/>
    </row>
    <row r="63" spans="1:4" ht="30" x14ac:dyDescent="0.25">
      <c r="A63" s="66">
        <v>2</v>
      </c>
      <c r="B63" s="58" t="s">
        <v>60</v>
      </c>
      <c r="C63" s="66">
        <v>4725</v>
      </c>
      <c r="D63" s="58"/>
    </row>
    <row r="64" spans="1:4" x14ac:dyDescent="0.25">
      <c r="A64" s="66">
        <v>3</v>
      </c>
      <c r="B64" s="58" t="s">
        <v>136</v>
      </c>
      <c r="C64" s="66">
        <v>5513.5</v>
      </c>
      <c r="D64" s="58"/>
    </row>
    <row r="65" spans="1:4" x14ac:dyDescent="0.25">
      <c r="A65" s="13">
        <v>4</v>
      </c>
      <c r="B65" s="58" t="s">
        <v>96</v>
      </c>
      <c r="C65" s="13">
        <v>1530</v>
      </c>
      <c r="D65" s="12"/>
    </row>
    <row r="66" spans="1:4" x14ac:dyDescent="0.25">
      <c r="A66" s="13"/>
      <c r="B66" s="59" t="s">
        <v>135</v>
      </c>
      <c r="C66" s="12">
        <f>SUM(C62:C65)</f>
        <v>18572.5</v>
      </c>
      <c r="D66" s="12">
        <f>C66+D60</f>
        <v>185262.46000000002</v>
      </c>
    </row>
    <row r="67" spans="1:4" x14ac:dyDescent="0.25">
      <c r="A67" s="60"/>
      <c r="B67" s="59" t="s">
        <v>13</v>
      </c>
      <c r="C67" s="60"/>
      <c r="D67" s="60"/>
    </row>
    <row r="68" spans="1:4" x14ac:dyDescent="0.25">
      <c r="A68" s="60">
        <v>1</v>
      </c>
      <c r="B68" s="58" t="s">
        <v>59</v>
      </c>
      <c r="C68" s="58">
        <v>6804</v>
      </c>
      <c r="D68" s="65"/>
    </row>
    <row r="69" spans="1:4" ht="30" x14ac:dyDescent="0.25">
      <c r="A69" s="66">
        <v>2</v>
      </c>
      <c r="B69" s="58" t="s">
        <v>60</v>
      </c>
      <c r="C69" s="66">
        <v>4725</v>
      </c>
      <c r="D69" s="58"/>
    </row>
    <row r="70" spans="1:4" ht="30" x14ac:dyDescent="0.25">
      <c r="A70" s="13">
        <v>3</v>
      </c>
      <c r="B70" s="58" t="s">
        <v>145</v>
      </c>
      <c r="C70" s="13">
        <v>2029.4</v>
      </c>
      <c r="D70" s="12"/>
    </row>
    <row r="71" spans="1:4" x14ac:dyDescent="0.25">
      <c r="A71" s="13"/>
      <c r="B71" s="3" t="s">
        <v>143</v>
      </c>
      <c r="C71" s="12">
        <f>SUM(C68:C70)</f>
        <v>13558.4</v>
      </c>
      <c r="D71" s="12">
        <f>C71+D66</f>
        <v>198820.86000000002</v>
      </c>
    </row>
    <row r="72" spans="1:4" x14ac:dyDescent="0.25">
      <c r="A72" s="60"/>
      <c r="B72" s="59" t="s">
        <v>14</v>
      </c>
      <c r="C72" s="60"/>
      <c r="D72" s="60"/>
    </row>
    <row r="73" spans="1:4" x14ac:dyDescent="0.25">
      <c r="A73" s="60">
        <v>1</v>
      </c>
      <c r="B73" s="58" t="s">
        <v>59</v>
      </c>
      <c r="C73" s="58">
        <v>6804</v>
      </c>
      <c r="D73" s="65"/>
    </row>
    <row r="74" spans="1:4" ht="30" x14ac:dyDescent="0.25">
      <c r="A74" s="66">
        <v>2</v>
      </c>
      <c r="B74" s="58" t="s">
        <v>60</v>
      </c>
      <c r="C74" s="66">
        <v>4725</v>
      </c>
      <c r="D74" s="58"/>
    </row>
    <row r="75" spans="1:4" x14ac:dyDescent="0.25">
      <c r="A75" s="13">
        <v>3</v>
      </c>
      <c r="B75" s="11" t="s">
        <v>152</v>
      </c>
      <c r="C75" s="13">
        <v>1278.18</v>
      </c>
      <c r="D75" s="13"/>
    </row>
    <row r="76" spans="1:4" ht="30" x14ac:dyDescent="0.25">
      <c r="A76" s="13">
        <v>4</v>
      </c>
      <c r="B76" s="11" t="s">
        <v>153</v>
      </c>
      <c r="C76" s="13">
        <v>2040</v>
      </c>
      <c r="D76" s="12"/>
    </row>
    <row r="77" spans="1:4" x14ac:dyDescent="0.25">
      <c r="A77" s="13">
        <v>5</v>
      </c>
      <c r="B77" s="11" t="s">
        <v>154</v>
      </c>
      <c r="C77" s="13">
        <v>2891.8</v>
      </c>
      <c r="D77" s="12"/>
    </row>
    <row r="78" spans="1:4" x14ac:dyDescent="0.25">
      <c r="A78" s="13"/>
      <c r="B78" s="3" t="s">
        <v>151</v>
      </c>
      <c r="C78" s="9">
        <f>SUM(C73:C77)</f>
        <v>17738.98</v>
      </c>
      <c r="D78" s="12">
        <f>C78+D71</f>
        <v>216559.84000000003</v>
      </c>
    </row>
    <row r="79" spans="1:4" x14ac:dyDescent="0.25">
      <c r="A79" s="60"/>
      <c r="B79" s="59" t="s">
        <v>15</v>
      </c>
      <c r="C79" s="60"/>
      <c r="D79" s="60"/>
    </row>
    <row r="80" spans="1:4" x14ac:dyDescent="0.25">
      <c r="A80" s="60">
        <v>1</v>
      </c>
      <c r="B80" s="58" t="s">
        <v>59</v>
      </c>
      <c r="C80" s="58">
        <v>6804</v>
      </c>
      <c r="D80" s="65"/>
    </row>
    <row r="81" spans="1:4" ht="30" x14ac:dyDescent="0.25">
      <c r="A81" s="66">
        <v>2</v>
      </c>
      <c r="B81" s="58" t="s">
        <v>60</v>
      </c>
      <c r="C81" s="66">
        <v>4725</v>
      </c>
      <c r="D81" s="58"/>
    </row>
    <row r="82" spans="1:4" x14ac:dyDescent="0.25">
      <c r="A82" s="13">
        <v>3</v>
      </c>
      <c r="B82" s="11" t="s">
        <v>158</v>
      </c>
      <c r="C82" s="13">
        <v>1856</v>
      </c>
      <c r="D82" s="12"/>
    </row>
    <row r="83" spans="1:4" x14ac:dyDescent="0.25">
      <c r="A83" s="13">
        <v>4</v>
      </c>
      <c r="B83" s="11" t="s">
        <v>159</v>
      </c>
      <c r="C83" s="13">
        <v>1020</v>
      </c>
      <c r="D83" s="12"/>
    </row>
    <row r="84" spans="1:4" x14ac:dyDescent="0.25">
      <c r="A84" s="13"/>
      <c r="B84" s="3" t="s">
        <v>157</v>
      </c>
      <c r="C84" s="12">
        <f>SUM(C80:C83)</f>
        <v>14405</v>
      </c>
      <c r="D84" s="12">
        <f>C84+D78</f>
        <v>230964.84000000003</v>
      </c>
    </row>
    <row r="85" spans="1:4" x14ac:dyDescent="0.25">
      <c r="A85" s="13"/>
      <c r="B85" s="3"/>
      <c r="C85" s="12"/>
      <c r="D85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8"/>
  <sheetViews>
    <sheetView workbookViewId="0">
      <selection activeCell="D24" sqref="D24"/>
    </sheetView>
  </sheetViews>
  <sheetFormatPr defaultRowHeight="15" x14ac:dyDescent="0.25"/>
  <cols>
    <col min="1" max="1" width="4.28515625" customWidth="1"/>
    <col min="2" max="2" width="46.7109375" customWidth="1"/>
  </cols>
  <sheetData>
    <row r="1" spans="1:4" ht="15.95" customHeight="1" x14ac:dyDescent="0.25">
      <c r="A1" s="1"/>
      <c r="B1" s="71" t="s">
        <v>65</v>
      </c>
      <c r="C1" s="71"/>
      <c r="D1" s="71"/>
    </row>
    <row r="2" spans="1:4" ht="15.95" customHeight="1" x14ac:dyDescent="0.25">
      <c r="A2" s="1"/>
      <c r="B2" s="2" t="s">
        <v>57</v>
      </c>
      <c r="C2" s="31"/>
      <c r="D2" s="31"/>
    </row>
    <row r="3" spans="1:4" ht="15.95" customHeight="1" x14ac:dyDescent="0.25">
      <c r="A3" s="1"/>
      <c r="B3" s="71" t="s">
        <v>34</v>
      </c>
      <c r="C3" s="71"/>
      <c r="D3" s="71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3</v>
      </c>
      <c r="C5" s="7"/>
      <c r="D5" s="7"/>
    </row>
    <row r="6" spans="1:4" ht="30" x14ac:dyDescent="0.25">
      <c r="A6" s="7">
        <v>1</v>
      </c>
      <c r="B6" s="11" t="s">
        <v>81</v>
      </c>
      <c r="C6" s="38">
        <f>2235.5+2235.5+4083</f>
        <v>8554</v>
      </c>
      <c r="D6" s="9"/>
    </row>
    <row r="7" spans="1:4" x14ac:dyDescent="0.25">
      <c r="A7" s="7">
        <v>2</v>
      </c>
      <c r="B7" s="11" t="s">
        <v>82</v>
      </c>
      <c r="C7" s="38">
        <v>4247</v>
      </c>
      <c r="D7" s="9"/>
    </row>
    <row r="8" spans="1:4" x14ac:dyDescent="0.25">
      <c r="A8" s="11">
        <v>3</v>
      </c>
      <c r="B8" s="11" t="s">
        <v>83</v>
      </c>
      <c r="C8" s="11">
        <v>3450</v>
      </c>
      <c r="D8" s="3"/>
    </row>
    <row r="9" spans="1:4" x14ac:dyDescent="0.25">
      <c r="A9" s="7"/>
      <c r="B9" s="3" t="s">
        <v>79</v>
      </c>
      <c r="C9" s="3">
        <f>SUM(C6:C8)</f>
        <v>16251</v>
      </c>
      <c r="D9" s="3">
        <f>C9</f>
        <v>16251</v>
      </c>
    </row>
    <row r="10" spans="1:4" x14ac:dyDescent="0.25">
      <c r="A10" s="7"/>
      <c r="B10" s="3" t="s">
        <v>7</v>
      </c>
      <c r="C10" s="3"/>
      <c r="D10" s="3"/>
    </row>
    <row r="11" spans="1:4" ht="30" x14ac:dyDescent="0.25">
      <c r="A11" s="11">
        <v>1</v>
      </c>
      <c r="B11" s="11" t="s">
        <v>92</v>
      </c>
      <c r="C11" s="11">
        <f>1103.5+2382.5</f>
        <v>3486</v>
      </c>
      <c r="D11" s="3">
        <f>C11+D9</f>
        <v>19737</v>
      </c>
    </row>
    <row r="12" spans="1:4" x14ac:dyDescent="0.25">
      <c r="A12" s="11"/>
      <c r="B12" s="3" t="s">
        <v>9</v>
      </c>
      <c r="C12" s="11"/>
      <c r="D12" s="3"/>
    </row>
    <row r="13" spans="1:4" x14ac:dyDescent="0.25">
      <c r="A13" s="11">
        <v>1</v>
      </c>
      <c r="B13" s="11" t="s">
        <v>107</v>
      </c>
      <c r="C13" s="11">
        <v>1353.49</v>
      </c>
      <c r="D13" s="3">
        <f>C13+D11</f>
        <v>21090.49</v>
      </c>
    </row>
    <row r="14" spans="1:4" x14ac:dyDescent="0.25">
      <c r="A14" s="11"/>
      <c r="B14" s="3" t="s">
        <v>10</v>
      </c>
      <c r="C14" s="11"/>
      <c r="D14" s="11"/>
    </row>
    <row r="15" spans="1:4" x14ac:dyDescent="0.25">
      <c r="A15" s="11">
        <v>1</v>
      </c>
      <c r="B15" s="11" t="s">
        <v>116</v>
      </c>
      <c r="C15" s="11">
        <v>417</v>
      </c>
      <c r="D15" s="3"/>
    </row>
    <row r="16" spans="1:4" x14ac:dyDescent="0.25">
      <c r="A16" s="11">
        <v>2</v>
      </c>
      <c r="B16" s="11" t="s">
        <v>117</v>
      </c>
      <c r="C16" s="11">
        <v>1894.2</v>
      </c>
      <c r="D16" s="11"/>
    </row>
    <row r="17" spans="1:4" x14ac:dyDescent="0.25">
      <c r="A17" s="11">
        <v>3</v>
      </c>
      <c r="B17" s="11" t="s">
        <v>124</v>
      </c>
      <c r="C17" s="11">
        <v>1725</v>
      </c>
      <c r="D17" s="11"/>
    </row>
    <row r="18" spans="1:4" x14ac:dyDescent="0.25">
      <c r="A18" s="11">
        <v>4</v>
      </c>
      <c r="B18" s="11" t="s">
        <v>118</v>
      </c>
      <c r="C18" s="11">
        <v>2085</v>
      </c>
      <c r="D18" s="3"/>
    </row>
    <row r="19" spans="1:4" x14ac:dyDescent="0.25">
      <c r="A19" s="11"/>
      <c r="B19" s="3" t="s">
        <v>112</v>
      </c>
      <c r="C19" s="3">
        <f>SUM(C15:C18)</f>
        <v>6121.2</v>
      </c>
      <c r="D19" s="3">
        <f>C19+D13</f>
        <v>27211.690000000002</v>
      </c>
    </row>
    <row r="20" spans="1:4" x14ac:dyDescent="0.25">
      <c r="A20" s="11"/>
      <c r="B20" s="3" t="s">
        <v>12</v>
      </c>
      <c r="C20" s="3"/>
      <c r="D20" s="3"/>
    </row>
    <row r="21" spans="1:4" x14ac:dyDescent="0.25">
      <c r="A21" s="11">
        <v>1</v>
      </c>
      <c r="B21" s="11" t="s">
        <v>137</v>
      </c>
      <c r="C21" s="11">
        <v>8724.01</v>
      </c>
      <c r="D21" s="3"/>
    </row>
    <row r="22" spans="1:4" ht="30" x14ac:dyDescent="0.25">
      <c r="A22" s="11">
        <v>2</v>
      </c>
      <c r="B22" s="11" t="s">
        <v>138</v>
      </c>
      <c r="C22" s="11">
        <v>687.9</v>
      </c>
      <c r="D22" s="3"/>
    </row>
    <row r="23" spans="1:4" x14ac:dyDescent="0.25">
      <c r="A23" s="11"/>
      <c r="B23" s="3" t="s">
        <v>135</v>
      </c>
      <c r="C23" s="11">
        <f>SUM(C21:C22)</f>
        <v>9411.91</v>
      </c>
      <c r="D23" s="3">
        <f>C23+D19</f>
        <v>36623.600000000006</v>
      </c>
    </row>
    <row r="24" spans="1:4" x14ac:dyDescent="0.25">
      <c r="A24" s="3"/>
      <c r="B24" s="11"/>
      <c r="C24" s="11"/>
      <c r="D24" s="3"/>
    </row>
    <row r="25" spans="1:4" x14ac:dyDescent="0.25">
      <c r="A25" s="11"/>
      <c r="B25" s="11"/>
      <c r="C25" s="11"/>
      <c r="D25" s="11"/>
    </row>
    <row r="26" spans="1:4" x14ac:dyDescent="0.25">
      <c r="A26" s="11"/>
      <c r="B26" s="11"/>
      <c r="C26" s="11"/>
      <c r="D26" s="3"/>
    </row>
    <row r="27" spans="1:4" x14ac:dyDescent="0.25">
      <c r="A27" s="11"/>
      <c r="B27" s="11"/>
      <c r="C27" s="11"/>
      <c r="D27" s="3"/>
    </row>
    <row r="28" spans="1:4" x14ac:dyDescent="0.25">
      <c r="A28" s="11"/>
      <c r="B28" s="11"/>
      <c r="C28" s="11"/>
      <c r="D28" s="3"/>
    </row>
    <row r="29" spans="1:4" x14ac:dyDescent="0.25">
      <c r="A29" s="11"/>
      <c r="B29" s="11"/>
      <c r="C29" s="11"/>
      <c r="D29" s="3"/>
    </row>
    <row r="30" spans="1:4" x14ac:dyDescent="0.25">
      <c r="A30" s="11"/>
      <c r="B30" s="3"/>
      <c r="C30" s="11"/>
      <c r="D30" s="3"/>
    </row>
    <row r="31" spans="1:4" x14ac:dyDescent="0.25">
      <c r="A31" s="11"/>
      <c r="B31" s="11"/>
      <c r="C31" s="11"/>
      <c r="D31" s="3"/>
    </row>
    <row r="32" spans="1:4" x14ac:dyDescent="0.25">
      <c r="A32" s="11"/>
      <c r="B32" s="11"/>
      <c r="C32" s="11"/>
      <c r="D32" s="3"/>
    </row>
    <row r="33" spans="1:4" x14ac:dyDescent="0.25">
      <c r="A33" s="11"/>
      <c r="B33" s="11"/>
      <c r="C33" s="11"/>
      <c r="D33" s="3"/>
    </row>
    <row r="34" spans="1:4" x14ac:dyDescent="0.25">
      <c r="A34" s="11"/>
      <c r="B34" s="3"/>
      <c r="C34" s="11"/>
      <c r="D34" s="3"/>
    </row>
    <row r="35" spans="1:4" x14ac:dyDescent="0.25">
      <c r="A35" s="11"/>
      <c r="B35" s="11"/>
      <c r="C35" s="11"/>
      <c r="D35" s="3"/>
    </row>
    <row r="36" spans="1:4" x14ac:dyDescent="0.25">
      <c r="A36" s="13"/>
      <c r="B36" s="11"/>
      <c r="C36" s="13"/>
      <c r="D36" s="12"/>
    </row>
    <row r="37" spans="1:4" x14ac:dyDescent="0.25">
      <c r="A37" s="13"/>
      <c r="B37" s="3"/>
      <c r="C37" s="13"/>
      <c r="D37" s="12"/>
    </row>
    <row r="38" spans="1:4" x14ac:dyDescent="0.25">
      <c r="A38" s="13"/>
      <c r="B38" s="3"/>
      <c r="C38" s="13"/>
      <c r="D38" s="13"/>
    </row>
    <row r="39" spans="1:4" x14ac:dyDescent="0.25">
      <c r="A39" s="13"/>
      <c r="B39" s="11"/>
      <c r="C39" s="13"/>
      <c r="D39" s="13"/>
    </row>
    <row r="40" spans="1:4" x14ac:dyDescent="0.25">
      <c r="A40" s="13"/>
      <c r="B40" s="11"/>
      <c r="C40" s="13"/>
      <c r="D40" s="13"/>
    </row>
    <row r="41" spans="1:4" x14ac:dyDescent="0.25">
      <c r="A41" s="13"/>
      <c r="B41" s="11"/>
      <c r="C41" s="13"/>
      <c r="D41" s="12"/>
    </row>
    <row r="42" spans="1:4" x14ac:dyDescent="0.25">
      <c r="A42" s="13"/>
      <c r="B42" s="3"/>
      <c r="C42" s="13"/>
      <c r="D42" s="13"/>
    </row>
    <row r="43" spans="1:4" x14ac:dyDescent="0.25">
      <c r="A43" s="13"/>
      <c r="B43" s="11"/>
      <c r="C43" s="13"/>
      <c r="D43" s="13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3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3"/>
      <c r="C47" s="13"/>
      <c r="D47" s="12"/>
    </row>
    <row r="48" spans="1:4" x14ac:dyDescent="0.25">
      <c r="A48" s="13"/>
      <c r="B48" s="11"/>
      <c r="C48" s="13"/>
      <c r="D48" s="12"/>
    </row>
    <row r="49" spans="1:4" x14ac:dyDescent="0.25">
      <c r="A49" s="13"/>
      <c r="B49" s="11"/>
      <c r="C49" s="13"/>
      <c r="D49" s="12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3"/>
    </row>
    <row r="54" spans="1:4" x14ac:dyDescent="0.25">
      <c r="A54" s="13"/>
      <c r="B54" s="11"/>
      <c r="C54" s="13"/>
      <c r="D54" s="13"/>
    </row>
    <row r="55" spans="1:4" x14ac:dyDescent="0.25">
      <c r="A55" s="13"/>
      <c r="B55" s="3"/>
      <c r="C55" s="12"/>
      <c r="D55" s="12"/>
    </row>
    <row r="56" spans="1:4" x14ac:dyDescent="0.25">
      <c r="A56" s="13"/>
      <c r="B56" s="3"/>
      <c r="C56" s="13"/>
      <c r="D56" s="13"/>
    </row>
    <row r="57" spans="1:4" x14ac:dyDescent="0.25">
      <c r="A57" s="13"/>
      <c r="B57" s="11"/>
      <c r="C57" s="13"/>
      <c r="D57" s="13"/>
    </row>
    <row r="58" spans="1:4" x14ac:dyDescent="0.25">
      <c r="A58" s="13"/>
      <c r="B58" s="3"/>
      <c r="C58" s="12"/>
      <c r="D58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workbookViewId="0">
      <selection sqref="A1:XFD1048576"/>
    </sheetView>
  </sheetViews>
  <sheetFormatPr defaultRowHeight="15" x14ac:dyDescent="0.25"/>
  <cols>
    <col min="1" max="1" width="4" customWidth="1"/>
    <col min="2" max="2" width="48.28515625" customWidth="1"/>
    <col min="3" max="3" width="10.42578125" customWidth="1"/>
    <col min="4" max="4" width="13.140625" customWidth="1"/>
  </cols>
  <sheetData>
    <row r="1" spans="1:8" ht="15.95" customHeight="1" x14ac:dyDescent="0.35">
      <c r="A1" s="1"/>
      <c r="B1" s="71" t="s">
        <v>65</v>
      </c>
      <c r="C1" s="71"/>
      <c r="D1" s="71"/>
      <c r="E1" s="6"/>
      <c r="F1" s="6"/>
      <c r="G1" s="6"/>
      <c r="H1" s="6"/>
    </row>
    <row r="2" spans="1:8" ht="15.95" customHeight="1" x14ac:dyDescent="0.25">
      <c r="A2" s="1"/>
      <c r="B2" s="72" t="s">
        <v>57</v>
      </c>
      <c r="C2" s="72"/>
      <c r="D2" s="72"/>
      <c r="E2" s="1"/>
      <c r="F2" s="1"/>
      <c r="G2" s="1"/>
      <c r="H2" s="1"/>
    </row>
    <row r="3" spans="1:8" ht="15.95" customHeight="1" x14ac:dyDescent="0.25">
      <c r="A3" s="1"/>
      <c r="B3" s="71" t="s">
        <v>35</v>
      </c>
      <c r="C3" s="71"/>
      <c r="D3" s="7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2</v>
      </c>
      <c r="C5" s="9"/>
      <c r="D5" s="9"/>
      <c r="E5" s="1"/>
      <c r="F5" s="1"/>
      <c r="G5" s="1"/>
      <c r="H5" s="1"/>
    </row>
    <row r="6" spans="1:8" x14ac:dyDescent="0.25">
      <c r="A6" s="11">
        <v>1</v>
      </c>
      <c r="B6" s="11" t="s">
        <v>74</v>
      </c>
      <c r="C6" s="38">
        <v>6424</v>
      </c>
      <c r="D6" s="3">
        <f>C6</f>
        <v>6424</v>
      </c>
    </row>
    <row r="7" spans="1:8" x14ac:dyDescent="0.25">
      <c r="A7" s="13"/>
      <c r="B7" s="12" t="s">
        <v>103</v>
      </c>
      <c r="C7" s="16"/>
      <c r="D7" s="12"/>
    </row>
    <row r="8" spans="1:8" x14ac:dyDescent="0.25">
      <c r="A8" s="13">
        <v>1</v>
      </c>
      <c r="B8" s="11" t="s">
        <v>104</v>
      </c>
      <c r="C8" s="16">
        <f>193880-40316.2</f>
        <v>153563.79999999999</v>
      </c>
      <c r="D8" s="49">
        <f>C8+D6</f>
        <v>159987.79999999999</v>
      </c>
    </row>
    <row r="9" spans="1:8" x14ac:dyDescent="0.25">
      <c r="A9" s="13"/>
      <c r="B9" s="3" t="s">
        <v>10</v>
      </c>
      <c r="C9" s="16"/>
      <c r="D9" s="12"/>
    </row>
    <row r="10" spans="1:8" ht="17.100000000000001" customHeight="1" x14ac:dyDescent="0.25">
      <c r="A10" s="13">
        <v>1</v>
      </c>
      <c r="B10" s="11" t="s">
        <v>123</v>
      </c>
      <c r="C10" s="20">
        <v>2750</v>
      </c>
      <c r="D10" s="12">
        <f>C10+D8</f>
        <v>162737.79999999999</v>
      </c>
    </row>
    <row r="11" spans="1:8" x14ac:dyDescent="0.25">
      <c r="A11" s="32"/>
      <c r="B11" s="69" t="s">
        <v>11</v>
      </c>
      <c r="C11" s="13"/>
      <c r="D11" s="12"/>
    </row>
    <row r="12" spans="1:8" x14ac:dyDescent="0.25">
      <c r="A12" s="56">
        <v>1</v>
      </c>
      <c r="B12" s="68" t="s">
        <v>130</v>
      </c>
      <c r="C12" s="15">
        <v>6470.6</v>
      </c>
      <c r="D12" s="12">
        <f>C12+D10</f>
        <v>169208.4</v>
      </c>
    </row>
    <row r="13" spans="1:8" x14ac:dyDescent="0.25">
      <c r="A13" s="14"/>
      <c r="B13" s="21" t="s">
        <v>12</v>
      </c>
      <c r="C13" s="57"/>
      <c r="D13" s="12"/>
    </row>
    <row r="14" spans="1:8" x14ac:dyDescent="0.25">
      <c r="A14" s="13">
        <v>1</v>
      </c>
      <c r="B14" s="11" t="s">
        <v>139</v>
      </c>
      <c r="C14" s="13">
        <v>39824.5</v>
      </c>
      <c r="D14" s="12"/>
    </row>
    <row r="15" spans="1:8" ht="30" x14ac:dyDescent="0.25">
      <c r="A15" s="13">
        <v>2</v>
      </c>
      <c r="B15" s="11" t="s">
        <v>140</v>
      </c>
      <c r="C15" s="13">
        <v>3500</v>
      </c>
      <c r="D15" s="12"/>
    </row>
    <row r="16" spans="1:8" ht="30" x14ac:dyDescent="0.25">
      <c r="A16" s="13">
        <v>3</v>
      </c>
      <c r="B16" s="34" t="s">
        <v>142</v>
      </c>
      <c r="C16" s="13">
        <v>5250</v>
      </c>
      <c r="D16" s="13"/>
    </row>
    <row r="17" spans="1:4" ht="30" x14ac:dyDescent="0.25">
      <c r="A17" s="13">
        <v>4</v>
      </c>
      <c r="B17" s="11" t="s">
        <v>141</v>
      </c>
      <c r="C17" s="13">
        <v>7250</v>
      </c>
      <c r="D17" s="12"/>
    </row>
    <row r="18" spans="1:4" x14ac:dyDescent="0.25">
      <c r="A18" s="13"/>
      <c r="B18" s="12" t="s">
        <v>135</v>
      </c>
      <c r="C18" s="12">
        <f>SUM(C14:C17)</f>
        <v>55824.5</v>
      </c>
      <c r="D18" s="12">
        <f>C18+D12</f>
        <v>225032.9</v>
      </c>
    </row>
    <row r="19" spans="1:4" x14ac:dyDescent="0.25">
      <c r="A19" s="13"/>
      <c r="B19" s="12" t="s">
        <v>13</v>
      </c>
      <c r="C19" s="13"/>
      <c r="D19" s="13"/>
    </row>
    <row r="20" spans="1:4" ht="30" x14ac:dyDescent="0.25">
      <c r="A20" s="13">
        <v>1</v>
      </c>
      <c r="B20" s="11" t="s">
        <v>147</v>
      </c>
      <c r="C20" s="13">
        <v>33396.99</v>
      </c>
      <c r="D20" s="12"/>
    </row>
    <row r="21" spans="1:4" ht="30" x14ac:dyDescent="0.25">
      <c r="A21" s="13">
        <v>2</v>
      </c>
      <c r="B21" s="11" t="s">
        <v>148</v>
      </c>
      <c r="C21" s="13">
        <v>33523.49</v>
      </c>
      <c r="D21" s="13"/>
    </row>
    <row r="22" spans="1:4" ht="30" x14ac:dyDescent="0.25">
      <c r="A22" s="13">
        <v>3</v>
      </c>
      <c r="B22" s="11" t="s">
        <v>149</v>
      </c>
      <c r="C22" s="13">
        <v>33396.99</v>
      </c>
      <c r="D22" s="12"/>
    </row>
    <row r="23" spans="1:4" ht="30" x14ac:dyDescent="0.25">
      <c r="A23" s="13">
        <v>4</v>
      </c>
      <c r="B23" s="11" t="s">
        <v>150</v>
      </c>
      <c r="C23" s="13">
        <v>33396.99</v>
      </c>
      <c r="D23" s="13"/>
    </row>
    <row r="24" spans="1:4" x14ac:dyDescent="0.25">
      <c r="A24" s="13">
        <v>3</v>
      </c>
      <c r="B24" s="58" t="s">
        <v>144</v>
      </c>
      <c r="C24" s="13">
        <v>18436.5</v>
      </c>
      <c r="D24" s="12"/>
    </row>
    <row r="25" spans="1:4" x14ac:dyDescent="0.25">
      <c r="A25" s="13"/>
      <c r="B25" s="3" t="s">
        <v>143</v>
      </c>
      <c r="C25" s="12">
        <f>SUM(C20:C24)</f>
        <v>152150.96</v>
      </c>
      <c r="D25" s="12">
        <f>C25+D18</f>
        <v>377183.86</v>
      </c>
    </row>
    <row r="26" spans="1:4" x14ac:dyDescent="0.25">
      <c r="A26" s="13"/>
      <c r="B26" s="11"/>
      <c r="C26" s="13"/>
      <c r="D26" s="12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3"/>
      <c r="C28" s="13"/>
      <c r="D28" s="13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3"/>
      <c r="D31" s="13"/>
    </row>
    <row r="32" spans="1:4" x14ac:dyDescent="0.25">
      <c r="A32" s="13"/>
      <c r="B32" s="12"/>
      <c r="C32" s="12"/>
      <c r="D32" s="12"/>
    </row>
  </sheetData>
  <mergeCells count="3">
    <mergeCell ref="B2:D2"/>
    <mergeCell ref="B3:D3"/>
    <mergeCell ref="B1:D1"/>
  </mergeCells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4"/>
  <sheetViews>
    <sheetView workbookViewId="0">
      <selection activeCell="A5" sqref="A5:D12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71" t="s">
        <v>72</v>
      </c>
      <c r="C1" s="71"/>
      <c r="D1" s="71"/>
      <c r="E1" s="6"/>
      <c r="F1" s="6"/>
      <c r="G1" s="6"/>
      <c r="H1" s="6"/>
    </row>
    <row r="2" spans="1:8" ht="15.95" customHeight="1" x14ac:dyDescent="0.25">
      <c r="A2" s="1"/>
      <c r="B2" s="72" t="s">
        <v>57</v>
      </c>
      <c r="C2" s="72"/>
      <c r="D2" s="72"/>
      <c r="E2" s="1"/>
      <c r="F2" s="1"/>
      <c r="G2" s="1"/>
      <c r="H2" s="1"/>
    </row>
    <row r="3" spans="1:8" ht="15.95" customHeight="1" x14ac:dyDescent="0.25">
      <c r="A3" s="1"/>
      <c r="B3" s="71" t="s">
        <v>36</v>
      </c>
      <c r="C3" s="71"/>
      <c r="D3" s="7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7" t="s">
        <v>2</v>
      </c>
      <c r="C5" s="9"/>
      <c r="D5" s="7"/>
      <c r="E5" s="1"/>
      <c r="F5" s="1"/>
      <c r="G5" s="1"/>
      <c r="H5" s="1"/>
    </row>
    <row r="6" spans="1:8" s="1" customFormat="1" x14ac:dyDescent="0.25">
      <c r="A6" s="11">
        <v>1</v>
      </c>
      <c r="B6" s="11" t="s">
        <v>73</v>
      </c>
      <c r="C6" s="11">
        <v>24724.799999999999</v>
      </c>
      <c r="D6" s="3">
        <f>C6</f>
        <v>24724.799999999999</v>
      </c>
    </row>
    <row r="7" spans="1:8" s="1" customFormat="1" x14ac:dyDescent="0.25">
      <c r="A7" s="11"/>
      <c r="B7" s="3" t="s">
        <v>3</v>
      </c>
      <c r="C7" s="11"/>
      <c r="D7" s="41"/>
    </row>
    <row r="8" spans="1:8" s="5" customFormat="1" ht="30" x14ac:dyDescent="0.25">
      <c r="A8" s="12">
        <v>1</v>
      </c>
      <c r="B8" s="11" t="s">
        <v>84</v>
      </c>
      <c r="C8" s="12">
        <f>12950+21633.75+23399.72+14491.74</f>
        <v>72475.210000000006</v>
      </c>
      <c r="D8" s="42">
        <f>C8+D6</f>
        <v>97200.010000000009</v>
      </c>
    </row>
    <row r="9" spans="1:8" x14ac:dyDescent="0.25">
      <c r="A9" s="13"/>
      <c r="B9" s="3" t="s">
        <v>7</v>
      </c>
      <c r="C9" s="13"/>
      <c r="D9" s="43"/>
    </row>
    <row r="10" spans="1:8" ht="30" x14ac:dyDescent="0.25">
      <c r="A10" s="13">
        <v>1</v>
      </c>
      <c r="B10" s="55" t="s">
        <v>102</v>
      </c>
      <c r="C10" s="13">
        <f>10527.2+11116.3+7720.5+10952.2</f>
        <v>40316.199999999997</v>
      </c>
      <c r="D10" s="42">
        <f>C10+D8</f>
        <v>137516.21000000002</v>
      </c>
    </row>
    <row r="11" spans="1:8" s="5" customFormat="1" x14ac:dyDescent="0.25">
      <c r="A11" s="13"/>
      <c r="B11" s="3" t="s">
        <v>8</v>
      </c>
      <c r="C11" s="13"/>
      <c r="D11" s="43"/>
    </row>
    <row r="12" spans="1:8" ht="30" x14ac:dyDescent="0.25">
      <c r="A12" s="13">
        <v>1</v>
      </c>
      <c r="B12" s="55" t="s">
        <v>102</v>
      </c>
      <c r="C12" s="13">
        <v>-40316.199999999997</v>
      </c>
      <c r="D12" s="42">
        <f>C12+D10</f>
        <v>97200.010000000024</v>
      </c>
    </row>
    <row r="13" spans="1:8" x14ac:dyDescent="0.25">
      <c r="A13" s="12"/>
      <c r="B13" s="3"/>
      <c r="C13" s="12"/>
      <c r="D13" s="42"/>
    </row>
    <row r="14" spans="1:8" x14ac:dyDescent="0.25">
      <c r="A14" s="13"/>
      <c r="B14" s="11"/>
      <c r="C14" s="13"/>
      <c r="D14" s="4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11"/>
      <c r="C16" s="13"/>
      <c r="D16" s="12"/>
    </row>
    <row r="17" spans="1:4" x14ac:dyDescent="0.25">
      <c r="A17" s="13"/>
      <c r="B17" s="11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11"/>
      <c r="C19" s="13"/>
      <c r="D19" s="12"/>
    </row>
    <row r="20" spans="1:4" x14ac:dyDescent="0.25">
      <c r="A20" s="13"/>
      <c r="B20" s="11"/>
      <c r="C20" s="13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11"/>
      <c r="C23" s="13"/>
      <c r="D23" s="12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6"/>
  <sheetViews>
    <sheetView tabSelected="1" workbookViewId="0">
      <selection activeCell="D13" sqref="D13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1" t="s">
        <v>65</v>
      </c>
      <c r="C1" s="71"/>
      <c r="D1" s="71"/>
    </row>
    <row r="2" spans="1:4" ht="15.75" x14ac:dyDescent="0.25">
      <c r="A2" s="1"/>
      <c r="B2" s="72" t="s">
        <v>57</v>
      </c>
      <c r="C2" s="72"/>
      <c r="D2" s="72"/>
    </row>
    <row r="3" spans="1:4" ht="15.75" x14ac:dyDescent="0.25">
      <c r="A3" s="1"/>
      <c r="B3" s="71" t="s">
        <v>37</v>
      </c>
      <c r="C3" s="71"/>
      <c r="D3" s="71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 t="s">
        <v>14</v>
      </c>
      <c r="C5" s="9"/>
      <c r="D5" s="9"/>
    </row>
    <row r="6" spans="1:4" ht="30" x14ac:dyDescent="0.25">
      <c r="A6" s="7">
        <v>1</v>
      </c>
      <c r="B6" s="11" t="s">
        <v>155</v>
      </c>
      <c r="C6" s="35">
        <v>7969</v>
      </c>
      <c r="D6" s="9"/>
    </row>
    <row r="7" spans="1:4" ht="30" x14ac:dyDescent="0.25">
      <c r="A7" s="9">
        <v>2</v>
      </c>
      <c r="B7" s="11" t="s">
        <v>156</v>
      </c>
      <c r="C7" s="35">
        <v>17480.3</v>
      </c>
      <c r="D7" s="9"/>
    </row>
    <row r="8" spans="1:4" x14ac:dyDescent="0.25">
      <c r="A8" s="9"/>
      <c r="B8" s="3" t="s">
        <v>151</v>
      </c>
      <c r="C8" s="70">
        <f>SUM(C6:C7)</f>
        <v>25449.3</v>
      </c>
      <c r="D8" s="53">
        <f>C8</f>
        <v>25449.3</v>
      </c>
    </row>
    <row r="9" spans="1:4" x14ac:dyDescent="0.25">
      <c r="A9" s="3"/>
      <c r="B9" s="3" t="s">
        <v>15</v>
      </c>
      <c r="C9" s="19"/>
      <c r="D9" s="3"/>
    </row>
    <row r="10" spans="1:4" ht="30" x14ac:dyDescent="0.25">
      <c r="A10" s="76">
        <v>1</v>
      </c>
      <c r="B10" s="76" t="s">
        <v>160</v>
      </c>
      <c r="C10" s="77">
        <v>10113.6</v>
      </c>
      <c r="D10" s="3"/>
    </row>
    <row r="11" spans="1:4" x14ac:dyDescent="0.25">
      <c r="A11" s="3">
        <v>2</v>
      </c>
      <c r="B11" s="11" t="s">
        <v>161</v>
      </c>
      <c r="C11" s="77">
        <v>802.3</v>
      </c>
      <c r="D11" s="3"/>
    </row>
    <row r="12" spans="1:4" x14ac:dyDescent="0.25">
      <c r="A12" s="12"/>
      <c r="B12" s="12" t="s">
        <v>157</v>
      </c>
      <c r="C12" s="20">
        <f>SUM(C10:C11)</f>
        <v>10915.9</v>
      </c>
      <c r="D12" s="12">
        <f>C12+D8</f>
        <v>36365.199999999997</v>
      </c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zoomScaleNormal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6.140625" customWidth="1"/>
    <col min="5" max="5" width="16.7109375" customWidth="1"/>
    <col min="6" max="6" width="18.85546875" customWidth="1"/>
    <col min="7" max="7" width="16.140625" customWidth="1"/>
    <col min="8" max="8" width="16.7109375" customWidth="1"/>
    <col min="9" max="9" width="17.42578125" customWidth="1"/>
    <col min="10" max="10" width="16.85546875" customWidth="1"/>
    <col min="11" max="11" width="17.28515625" customWidth="1"/>
    <col min="12" max="12" width="15.28515625" customWidth="1"/>
    <col min="13" max="13" width="17.140625" customWidth="1"/>
    <col min="14" max="14" width="19.28515625" customWidth="1"/>
  </cols>
  <sheetData>
    <row r="1" spans="1:14" ht="21" x14ac:dyDescent="0.35">
      <c r="A1" s="73" t="s">
        <v>64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ht="15.75" x14ac:dyDescent="0.25">
      <c r="A2" s="2" t="s">
        <v>57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65498.37</v>
      </c>
      <c r="C4" s="24">
        <f t="shared" ref="C4:N4" si="0">C5+C6+C7</f>
        <v>67417.070000000007</v>
      </c>
      <c r="D4" s="24">
        <f t="shared" si="0"/>
        <v>59204.57</v>
      </c>
      <c r="E4" s="24">
        <f t="shared" si="0"/>
        <v>65157.649999999994</v>
      </c>
      <c r="F4" s="24">
        <f t="shared" si="0"/>
        <v>65157.649999999994</v>
      </c>
      <c r="G4" s="24">
        <f t="shared" si="0"/>
        <v>65157.649999999994</v>
      </c>
      <c r="H4" s="24">
        <f t="shared" si="0"/>
        <v>65157.649999999994</v>
      </c>
      <c r="I4" s="24">
        <f t="shared" si="0"/>
        <v>65157.649999999994</v>
      </c>
      <c r="J4" s="24">
        <f t="shared" si="0"/>
        <v>65157.649999999994</v>
      </c>
      <c r="K4" s="24">
        <f t="shared" si="0"/>
        <v>65157.649999999994</v>
      </c>
      <c r="L4" s="24">
        <f t="shared" si="0"/>
        <v>65157.649999999994</v>
      </c>
      <c r="M4" s="24">
        <f t="shared" si="0"/>
        <v>65157.649999999994</v>
      </c>
      <c r="N4" s="24">
        <f t="shared" si="0"/>
        <v>778538.85999999987</v>
      </c>
    </row>
    <row r="5" spans="1:14" ht="39" customHeight="1" x14ac:dyDescent="0.35">
      <c r="A5" s="28" t="s">
        <v>17</v>
      </c>
      <c r="B5" s="25">
        <v>34169.03</v>
      </c>
      <c r="C5" s="25">
        <v>34169.03</v>
      </c>
      <c r="D5" s="25">
        <v>34169.03</v>
      </c>
      <c r="E5" s="25">
        <v>37594.089999999997</v>
      </c>
      <c r="F5" s="25">
        <v>37594.089999999997</v>
      </c>
      <c r="G5" s="25">
        <v>37594.089999999997</v>
      </c>
      <c r="H5" s="25">
        <v>37594.089999999997</v>
      </c>
      <c r="I5" s="25">
        <v>37594.089999999997</v>
      </c>
      <c r="J5" s="25">
        <v>37594.089999999997</v>
      </c>
      <c r="K5" s="25">
        <v>37594.089999999997</v>
      </c>
      <c r="L5" s="25">
        <v>37594.089999999997</v>
      </c>
      <c r="M5" s="25">
        <v>37594.089999999997</v>
      </c>
      <c r="N5" s="25">
        <f t="shared" ref="N5:N23" si="1">SUM(B5:M5)</f>
        <v>440853.89999999991</v>
      </c>
    </row>
    <row r="6" spans="1:14" ht="44.25" customHeight="1" x14ac:dyDescent="0.35">
      <c r="A6" s="28" t="s">
        <v>39</v>
      </c>
      <c r="B6" s="25">
        <v>25035.54</v>
      </c>
      <c r="C6" s="25">
        <v>25035.54</v>
      </c>
      <c r="D6" s="25">
        <v>25035.54</v>
      </c>
      <c r="E6" s="25">
        <v>27563.56</v>
      </c>
      <c r="F6" s="25">
        <v>27563.56</v>
      </c>
      <c r="G6" s="25">
        <v>27563.56</v>
      </c>
      <c r="H6" s="25">
        <v>27563.56</v>
      </c>
      <c r="I6" s="25">
        <v>27563.56</v>
      </c>
      <c r="J6" s="25">
        <v>27563.56</v>
      </c>
      <c r="K6" s="25">
        <v>27563.56</v>
      </c>
      <c r="L6" s="25">
        <v>27563.56</v>
      </c>
      <c r="M6" s="25">
        <v>27563.56</v>
      </c>
      <c r="N6" s="25">
        <f>SUM(B6:M6)</f>
        <v>323178.65999999997</v>
      </c>
    </row>
    <row r="7" spans="1:14" ht="44.25" customHeight="1" x14ac:dyDescent="0.35">
      <c r="A7" s="28" t="s">
        <v>32</v>
      </c>
      <c r="B7" s="25">
        <f>5825+468.8</f>
        <v>6293.8</v>
      </c>
      <c r="C7" s="25">
        <v>8212.5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14506.3</v>
      </c>
    </row>
    <row r="8" spans="1:14" ht="36" customHeight="1" x14ac:dyDescent="0.35">
      <c r="A8" s="29" t="s">
        <v>18</v>
      </c>
      <c r="B8" s="24">
        <f>B9+B10+B11+B12+B13</f>
        <v>82966.959999999992</v>
      </c>
      <c r="C8" s="24">
        <f t="shared" ref="C8:M8" si="2">C9+C10+C11+C12+C13</f>
        <v>71646.820000000007</v>
      </c>
      <c r="D8" s="24">
        <f t="shared" si="2"/>
        <v>92797.64</v>
      </c>
      <c r="E8" s="24">
        <f t="shared" si="2"/>
        <v>76504.289999999994</v>
      </c>
      <c r="F8" s="24">
        <f t="shared" si="2"/>
        <v>93562.880000000005</v>
      </c>
      <c r="G8" s="24">
        <f t="shared" si="2"/>
        <v>70060.55</v>
      </c>
      <c r="H8" s="24">
        <f t="shared" si="2"/>
        <v>86333.68</v>
      </c>
      <c r="I8" s="24">
        <f t="shared" si="2"/>
        <v>88001.19</v>
      </c>
      <c r="J8" s="24">
        <f t="shared" si="2"/>
        <v>83088.92</v>
      </c>
      <c r="K8" s="24">
        <f t="shared" si="2"/>
        <v>66489.73</v>
      </c>
      <c r="L8" s="24">
        <f t="shared" si="2"/>
        <v>72855.37</v>
      </c>
      <c r="M8" s="24">
        <f t="shared" si="2"/>
        <v>70507.039999999994</v>
      </c>
      <c r="N8" s="24">
        <f t="shared" si="1"/>
        <v>954815.07000000007</v>
      </c>
    </row>
    <row r="9" spans="1:14" ht="40.5" customHeight="1" x14ac:dyDescent="0.35">
      <c r="A9" s="28" t="s">
        <v>19</v>
      </c>
      <c r="B9" s="25">
        <v>2684.27</v>
      </c>
      <c r="C9" s="25">
        <v>2158.92</v>
      </c>
      <c r="D9" s="25">
        <v>2553.92</v>
      </c>
      <c r="E9" s="25">
        <v>2158.92</v>
      </c>
      <c r="F9" s="25">
        <v>15208.12</v>
      </c>
      <c r="G9" s="25">
        <v>5218.12</v>
      </c>
      <c r="H9" s="25">
        <v>6010.17</v>
      </c>
      <c r="I9" s="25">
        <v>2158.92</v>
      </c>
      <c r="J9" s="25">
        <v>2158.92</v>
      </c>
      <c r="K9" s="26">
        <v>2158.92</v>
      </c>
      <c r="L9" s="25">
        <v>2158.92</v>
      </c>
      <c r="M9" s="25">
        <v>2158.92</v>
      </c>
      <c r="N9" s="24">
        <f t="shared" si="1"/>
        <v>46787.039999999994</v>
      </c>
    </row>
    <row r="10" spans="1:14" ht="45.75" customHeight="1" x14ac:dyDescent="0.35">
      <c r="A10" s="28" t="s">
        <v>20</v>
      </c>
      <c r="B10" s="26">
        <v>30899.7</v>
      </c>
      <c r="C10" s="25">
        <v>18905.5</v>
      </c>
      <c r="D10" s="25">
        <v>24407.85</v>
      </c>
      <c r="E10" s="25">
        <v>21868.26</v>
      </c>
      <c r="F10" s="25">
        <v>2159.3000000000002</v>
      </c>
      <c r="G10" s="25">
        <f>12882.49-1353.49</f>
        <v>11529</v>
      </c>
      <c r="H10" s="25">
        <v>23429.9</v>
      </c>
      <c r="I10" s="25">
        <f>39961.05-6470.6</f>
        <v>33490.450000000004</v>
      </c>
      <c r="J10" s="25">
        <v>18572.5</v>
      </c>
      <c r="K10" s="26">
        <f>31994.9-18436.5</f>
        <v>13558.400000000001</v>
      </c>
      <c r="L10" s="25">
        <v>17738.98</v>
      </c>
      <c r="M10" s="25">
        <v>14405</v>
      </c>
      <c r="N10" s="24">
        <f t="shared" si="1"/>
        <v>230964.84</v>
      </c>
    </row>
    <row r="11" spans="1:14" ht="45.75" customHeight="1" x14ac:dyDescent="0.35">
      <c r="A11" s="36" t="s">
        <v>30</v>
      </c>
      <c r="B11" s="26"/>
      <c r="C11" s="25"/>
      <c r="D11" s="25">
        <v>16251</v>
      </c>
      <c r="E11" s="25">
        <v>3486</v>
      </c>
      <c r="F11" s="25"/>
      <c r="G11" s="25">
        <v>1353.49</v>
      </c>
      <c r="H11" s="25">
        <f>4396.2+1725</f>
        <v>6121.2</v>
      </c>
      <c r="I11" s="25"/>
      <c r="J11" s="25">
        <v>9411.91</v>
      </c>
      <c r="K11" s="25"/>
      <c r="L11" s="25"/>
      <c r="M11" s="25"/>
      <c r="N11" s="24">
        <f t="shared" si="1"/>
        <v>36623.600000000006</v>
      </c>
    </row>
    <row r="12" spans="1:14" ht="45.75" customHeight="1" x14ac:dyDescent="0.35">
      <c r="A12" s="36" t="s">
        <v>38</v>
      </c>
      <c r="B12" s="26">
        <v>48195.46</v>
      </c>
      <c r="C12" s="26">
        <v>48195.46</v>
      </c>
      <c r="D12" s="25">
        <v>48195.46</v>
      </c>
      <c r="E12" s="25">
        <v>48195.46</v>
      </c>
      <c r="F12" s="25">
        <v>76195.460000000006</v>
      </c>
      <c r="G12" s="25">
        <v>48195.46</v>
      </c>
      <c r="H12" s="25">
        <v>48195.46</v>
      </c>
      <c r="I12" s="25">
        <v>48195.46</v>
      </c>
      <c r="J12" s="25">
        <v>48195.46</v>
      </c>
      <c r="K12" s="25">
        <v>48195.46</v>
      </c>
      <c r="L12" s="25">
        <v>48195.46</v>
      </c>
      <c r="M12" s="25">
        <v>48195.46</v>
      </c>
      <c r="N12" s="24">
        <f t="shared" si="1"/>
        <v>606345.52</v>
      </c>
    </row>
    <row r="13" spans="1:14" ht="21.75" customHeight="1" x14ac:dyDescent="0.35">
      <c r="A13" s="28" t="s">
        <v>21</v>
      </c>
      <c r="B13" s="25">
        <v>1187.53</v>
      </c>
      <c r="C13" s="26">
        <v>2386.94</v>
      </c>
      <c r="D13" s="25">
        <v>1389.41</v>
      </c>
      <c r="E13" s="25">
        <v>795.65</v>
      </c>
      <c r="F13" s="25"/>
      <c r="G13" s="25">
        <v>3764.48</v>
      </c>
      <c r="H13" s="25">
        <v>2576.9499999999998</v>
      </c>
      <c r="I13" s="25">
        <v>4156.3599999999997</v>
      </c>
      <c r="J13" s="25">
        <v>4750.13</v>
      </c>
      <c r="K13" s="25">
        <v>2576.9499999999998</v>
      </c>
      <c r="L13" s="25">
        <v>4762.01</v>
      </c>
      <c r="M13" s="25">
        <v>5747.66</v>
      </c>
      <c r="N13" s="25">
        <f t="shared" si="1"/>
        <v>34094.070000000007</v>
      </c>
    </row>
    <row r="14" spans="1:14" ht="23.25" customHeight="1" x14ac:dyDescent="0.35">
      <c r="A14" s="29" t="s">
        <v>22</v>
      </c>
      <c r="B14" s="24">
        <f>B15+B16+B17</f>
        <v>31148.799999999999</v>
      </c>
      <c r="C14" s="24">
        <f t="shared" ref="C14:M14" si="3">C15+C16+C17</f>
        <v>0</v>
      </c>
      <c r="D14" s="24">
        <f t="shared" si="3"/>
        <v>72475.210000000006</v>
      </c>
      <c r="E14" s="24">
        <f t="shared" si="3"/>
        <v>40316.199999999997</v>
      </c>
      <c r="F14" s="24">
        <f t="shared" si="3"/>
        <v>113247.59999999999</v>
      </c>
      <c r="G14" s="24">
        <f t="shared" si="3"/>
        <v>0</v>
      </c>
      <c r="H14" s="24">
        <f t="shared" si="3"/>
        <v>2750</v>
      </c>
      <c r="I14" s="24">
        <f t="shared" si="3"/>
        <v>6470.6</v>
      </c>
      <c r="J14" s="24">
        <f t="shared" si="3"/>
        <v>55824.5</v>
      </c>
      <c r="K14" s="24">
        <f t="shared" si="3"/>
        <v>152150.96</v>
      </c>
      <c r="L14" s="24">
        <f t="shared" si="3"/>
        <v>25449.3</v>
      </c>
      <c r="M14" s="24">
        <f t="shared" si="3"/>
        <v>10915.9</v>
      </c>
      <c r="N14" s="24">
        <f t="shared" si="1"/>
        <v>510749.07</v>
      </c>
    </row>
    <row r="15" spans="1:14" ht="42" customHeight="1" x14ac:dyDescent="0.35">
      <c r="A15" s="28" t="s">
        <v>23</v>
      </c>
      <c r="B15" s="25">
        <v>24724.799999999999</v>
      </c>
      <c r="C15" s="25"/>
      <c r="D15" s="25">
        <v>72475.210000000006</v>
      </c>
      <c r="E15" s="25">
        <v>40316.199999999997</v>
      </c>
      <c r="F15" s="25">
        <v>-40316.199999999997</v>
      </c>
      <c r="G15" s="25"/>
      <c r="H15" s="25"/>
      <c r="I15" s="25"/>
      <c r="J15" s="25"/>
      <c r="K15" s="25"/>
      <c r="L15" s="25"/>
      <c r="M15" s="25"/>
      <c r="N15" s="25">
        <f t="shared" si="1"/>
        <v>97200.010000000024</v>
      </c>
    </row>
    <row r="16" spans="1:14" ht="40.5" customHeight="1" x14ac:dyDescent="0.35">
      <c r="A16" s="28" t="s">
        <v>24</v>
      </c>
      <c r="B16" s="25">
        <v>6424</v>
      </c>
      <c r="C16" s="25"/>
      <c r="D16" s="25"/>
      <c r="E16" s="25"/>
      <c r="F16" s="25">
        <v>153563.79999999999</v>
      </c>
      <c r="G16" s="25"/>
      <c r="H16" s="25">
        <f>2750</f>
        <v>2750</v>
      </c>
      <c r="I16" s="25">
        <v>6470.6</v>
      </c>
      <c r="J16" s="25">
        <v>55824.5</v>
      </c>
      <c r="K16" s="25">
        <f>133714.46+18436.5</f>
        <v>152150.96</v>
      </c>
      <c r="L16" s="25"/>
      <c r="M16" s="25"/>
      <c r="N16" s="25">
        <f t="shared" si="1"/>
        <v>377183.86</v>
      </c>
    </row>
    <row r="17" spans="1:14" ht="40.5" customHeight="1" x14ac:dyDescent="0.35">
      <c r="A17" s="36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>
        <v>25449.3</v>
      </c>
      <c r="M17" s="25">
        <v>10915.9</v>
      </c>
      <c r="N17" s="25">
        <f t="shared" si="1"/>
        <v>36365.199999999997</v>
      </c>
    </row>
    <row r="18" spans="1:14" ht="40.5" customHeight="1" x14ac:dyDescent="0.35">
      <c r="A18" s="50" t="s">
        <v>50</v>
      </c>
      <c r="B18" s="25"/>
      <c r="C18" s="25"/>
      <c r="D18" s="25"/>
      <c r="E18" s="25"/>
      <c r="F18" s="25">
        <v>14613.8</v>
      </c>
      <c r="G18" s="25">
        <v>4610</v>
      </c>
      <c r="H18" s="25">
        <v>23573.33</v>
      </c>
      <c r="I18" s="25">
        <v>10597.2</v>
      </c>
      <c r="J18" s="25">
        <v>7120.5</v>
      </c>
      <c r="K18" s="25">
        <v>510</v>
      </c>
      <c r="L18" s="25"/>
      <c r="M18" s="25"/>
      <c r="N18" s="24">
        <f t="shared" si="1"/>
        <v>61024.83</v>
      </c>
    </row>
    <row r="19" spans="1:14" ht="40.5" customHeight="1" x14ac:dyDescent="0.35">
      <c r="A19" s="29" t="s">
        <v>52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53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si="5"/>
        <v>0</v>
      </c>
    </row>
    <row r="21" spans="1:14" ht="40.5" customHeight="1" x14ac:dyDescent="0.35">
      <c r="A21" s="28" t="s">
        <v>54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6" t="s">
        <v>55</v>
      </c>
      <c r="B22" s="25"/>
      <c r="C22" s="25"/>
      <c r="D22" s="25"/>
      <c r="E22" s="26"/>
      <c r="F22" s="25"/>
      <c r="G22" s="25"/>
      <c r="H22" s="25"/>
      <c r="I22" s="25"/>
      <c r="J22" s="25"/>
      <c r="K22" s="25"/>
      <c r="L22" s="25"/>
      <c r="M22" s="25"/>
      <c r="N22" s="25">
        <f t="shared" si="5"/>
        <v>0</v>
      </c>
    </row>
    <row r="23" spans="1:14" ht="39.75" customHeight="1" x14ac:dyDescent="0.35">
      <c r="A23" s="29" t="s">
        <v>56</v>
      </c>
      <c r="B23" s="24">
        <v>33027.35</v>
      </c>
      <c r="C23" s="24">
        <v>33027.35</v>
      </c>
      <c r="D23" s="24">
        <v>33027.35</v>
      </c>
      <c r="E23" s="24">
        <v>33027.35</v>
      </c>
      <c r="F23" s="24">
        <v>33027.35</v>
      </c>
      <c r="G23" s="24">
        <v>33027.35</v>
      </c>
      <c r="H23" s="24">
        <v>33027.35</v>
      </c>
      <c r="I23" s="24">
        <v>33027.35</v>
      </c>
      <c r="J23" s="24">
        <v>33027.35</v>
      </c>
      <c r="K23" s="24">
        <v>33027.35</v>
      </c>
      <c r="L23" s="24">
        <v>33027.35</v>
      </c>
      <c r="M23" s="24">
        <v>33027.35</v>
      </c>
      <c r="N23" s="24">
        <f t="shared" si="1"/>
        <v>396328.1999999999</v>
      </c>
    </row>
    <row r="24" spans="1:14" ht="22.5" customHeight="1" x14ac:dyDescent="0.35">
      <c r="A24" s="29" t="s">
        <v>25</v>
      </c>
      <c r="B24" s="24">
        <f>B4+B8+B14+B23+B18+B19</f>
        <v>212641.47999999998</v>
      </c>
      <c r="C24" s="24">
        <f t="shared" ref="C24:N24" si="6">C4+C8+C14+C23+C18+C19</f>
        <v>172091.24000000002</v>
      </c>
      <c r="D24" s="24">
        <f t="shared" si="6"/>
        <v>257504.77</v>
      </c>
      <c r="E24" s="24">
        <f t="shared" si="6"/>
        <v>215005.49000000002</v>
      </c>
      <c r="F24" s="24">
        <f t="shared" si="6"/>
        <v>319609.27999999997</v>
      </c>
      <c r="G24" s="24">
        <f t="shared" si="6"/>
        <v>172855.55000000002</v>
      </c>
      <c r="H24" s="24">
        <f t="shared" si="6"/>
        <v>210842.01</v>
      </c>
      <c r="I24" s="24">
        <f t="shared" si="6"/>
        <v>203253.99000000002</v>
      </c>
      <c r="J24" s="24">
        <f t="shared" si="6"/>
        <v>244218.92</v>
      </c>
      <c r="K24" s="24">
        <f t="shared" si="6"/>
        <v>317335.68999999994</v>
      </c>
      <c r="L24" s="24">
        <f t="shared" si="6"/>
        <v>196489.66999999998</v>
      </c>
      <c r="M24" s="24">
        <f t="shared" si="6"/>
        <v>179607.94</v>
      </c>
      <c r="N24" s="24">
        <f t="shared" si="6"/>
        <v>2701456.03</v>
      </c>
    </row>
    <row r="25" spans="1:14" ht="15.75" x14ac:dyDescent="0.25">
      <c r="A25" s="74" t="s">
        <v>61</v>
      </c>
      <c r="B25" s="74"/>
      <c r="C25" s="74"/>
      <c r="D25" s="30"/>
      <c r="E25" s="30"/>
      <c r="F25" s="30"/>
      <c r="G25" s="40"/>
      <c r="H25" s="30"/>
      <c r="I25" s="30"/>
      <c r="J25" s="30"/>
      <c r="K25" s="30"/>
      <c r="L25" s="75" t="s">
        <v>29</v>
      </c>
      <c r="M25" s="75"/>
      <c r="N25" s="75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74" t="s">
        <v>27</v>
      </c>
      <c r="B27" s="74"/>
      <c r="C27" s="74"/>
      <c r="D27" s="30"/>
      <c r="E27" s="30"/>
      <c r="F27" s="30"/>
      <c r="G27" s="30"/>
      <c r="H27" s="30"/>
      <c r="I27" s="30"/>
      <c r="J27" s="30"/>
      <c r="K27" s="30"/>
      <c r="L27" s="75" t="s">
        <v>33</v>
      </c>
      <c r="M27" s="75"/>
      <c r="N27" s="75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1"/>
  <sheetViews>
    <sheetView workbookViewId="0">
      <selection activeCell="C2" sqref="C2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51</v>
      </c>
      <c r="C1" s="5"/>
      <c r="D1" s="5"/>
      <c r="E1" s="5"/>
      <c r="F1" s="5"/>
      <c r="G1" s="5"/>
    </row>
    <row r="2" spans="1:7" x14ac:dyDescent="0.25">
      <c r="B2" s="5"/>
      <c r="C2" s="5" t="s">
        <v>57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44" t="s">
        <v>41</v>
      </c>
      <c r="B4" s="44" t="s">
        <v>41</v>
      </c>
      <c r="C4" s="44"/>
      <c r="D4" s="44" t="s">
        <v>42</v>
      </c>
      <c r="E4" s="44" t="s">
        <v>43</v>
      </c>
    </row>
    <row r="5" spans="1:7" x14ac:dyDescent="0.25">
      <c r="A5" s="45" t="s">
        <v>44</v>
      </c>
      <c r="B5" s="45" t="s">
        <v>45</v>
      </c>
      <c r="C5" s="45" t="s">
        <v>46</v>
      </c>
      <c r="D5" s="45" t="s">
        <v>47</v>
      </c>
      <c r="E5" s="45" t="s">
        <v>48</v>
      </c>
    </row>
    <row r="6" spans="1:7" x14ac:dyDescent="0.25">
      <c r="A6" s="32"/>
      <c r="B6" s="32"/>
      <c r="C6" s="46"/>
      <c r="D6" s="47"/>
      <c r="E6" s="32"/>
    </row>
    <row r="7" spans="1:7" x14ac:dyDescent="0.25">
      <c r="A7" s="32"/>
      <c r="B7" s="32"/>
      <c r="C7" s="46"/>
      <c r="D7" s="47"/>
      <c r="E7" s="48"/>
    </row>
    <row r="8" spans="1:7" x14ac:dyDescent="0.25">
      <c r="A8" s="32"/>
      <c r="B8" s="32"/>
      <c r="C8" s="46"/>
      <c r="D8" s="47"/>
      <c r="E8" s="32"/>
    </row>
    <row r="9" spans="1:7" x14ac:dyDescent="0.25">
      <c r="A9" s="32"/>
      <c r="B9" s="32"/>
      <c r="C9" s="46"/>
      <c r="D9" s="47"/>
      <c r="E9" s="32"/>
    </row>
    <row r="10" spans="1:7" x14ac:dyDescent="0.25">
      <c r="A10" s="32"/>
      <c r="B10" s="32"/>
      <c r="C10" s="46"/>
      <c r="D10" s="47"/>
      <c r="E10" s="32"/>
    </row>
    <row r="11" spans="1:7" x14ac:dyDescent="0.25">
      <c r="A11" s="32"/>
      <c r="B11" s="32"/>
      <c r="C11" s="46"/>
      <c r="D11" s="47"/>
      <c r="E11" s="32"/>
    </row>
    <row r="12" spans="1:7" x14ac:dyDescent="0.25">
      <c r="A12" s="32"/>
      <c r="B12" s="32"/>
      <c r="C12" s="46"/>
      <c r="D12" s="47"/>
      <c r="E12" s="32"/>
    </row>
    <row r="13" spans="1:7" x14ac:dyDescent="0.25">
      <c r="A13" s="32"/>
      <c r="B13" s="32"/>
      <c r="C13" s="46"/>
      <c r="D13" s="47"/>
      <c r="E13" s="32"/>
    </row>
    <row r="14" spans="1:7" x14ac:dyDescent="0.25">
      <c r="A14" s="32"/>
      <c r="B14" s="32"/>
      <c r="C14" s="46"/>
      <c r="D14" s="47"/>
      <c r="E14" s="32"/>
    </row>
    <row r="15" spans="1:7" x14ac:dyDescent="0.25">
      <c r="A15" s="32"/>
      <c r="B15" s="32"/>
      <c r="C15" s="46"/>
      <c r="D15" s="47"/>
      <c r="E15" s="32"/>
    </row>
    <row r="16" spans="1:7" x14ac:dyDescent="0.25">
      <c r="A16" s="32"/>
      <c r="B16" s="32"/>
      <c r="C16" s="46"/>
      <c r="D16" s="47"/>
      <c r="E16" s="32"/>
    </row>
    <row r="17" spans="1:5" x14ac:dyDescent="0.25">
      <c r="A17" s="32"/>
      <c r="B17" s="32"/>
      <c r="C17" s="46"/>
      <c r="D17" s="47"/>
      <c r="E17" s="32"/>
    </row>
    <row r="18" spans="1:5" x14ac:dyDescent="0.25">
      <c r="A18" s="32"/>
      <c r="B18" s="32"/>
      <c r="C18" s="46"/>
      <c r="D18" s="47"/>
      <c r="E18" s="32"/>
    </row>
    <row r="19" spans="1:5" x14ac:dyDescent="0.25">
      <c r="A19" s="32"/>
      <c r="B19" s="32"/>
      <c r="C19" s="46"/>
      <c r="D19" s="32"/>
      <c r="E19" s="32"/>
    </row>
    <row r="20" spans="1:5" x14ac:dyDescent="0.25">
      <c r="A20" s="32"/>
      <c r="B20" s="32"/>
      <c r="C20" s="46"/>
      <c r="D20" s="32"/>
      <c r="E20" s="32"/>
    </row>
    <row r="21" spans="1:5" x14ac:dyDescent="0.25">
      <c r="A21" s="32"/>
      <c r="B21" s="32"/>
      <c r="C21" s="46"/>
      <c r="D21" s="32"/>
      <c r="E21" s="32"/>
    </row>
    <row r="22" spans="1:5" x14ac:dyDescent="0.25">
      <c r="A22" s="32"/>
      <c r="B22" s="32"/>
      <c r="C22" s="46"/>
      <c r="D22" s="32"/>
      <c r="E22" s="32"/>
    </row>
    <row r="23" spans="1:5" x14ac:dyDescent="0.25">
      <c r="A23" s="32"/>
      <c r="B23" s="32"/>
      <c r="C23" s="46"/>
      <c r="D23" s="32"/>
      <c r="E23" s="32"/>
    </row>
    <row r="24" spans="1:5" x14ac:dyDescent="0.25">
      <c r="A24" s="32"/>
      <c r="B24" s="32"/>
      <c r="C24" s="46"/>
      <c r="D24" s="32"/>
      <c r="E24" s="32"/>
    </row>
    <row r="25" spans="1:5" x14ac:dyDescent="0.25">
      <c r="A25" s="32"/>
      <c r="B25" s="32"/>
      <c r="C25" s="46"/>
      <c r="D25" s="32"/>
      <c r="E25" s="32"/>
    </row>
    <row r="26" spans="1:5" x14ac:dyDescent="0.25">
      <c r="A26" s="32"/>
      <c r="B26" s="32"/>
      <c r="C26" s="46"/>
      <c r="D26" s="32"/>
      <c r="E26" s="32"/>
    </row>
    <row r="27" spans="1:5" x14ac:dyDescent="0.25">
      <c r="A27" s="32"/>
      <c r="B27" s="32"/>
      <c r="C27" s="46"/>
      <c r="D27" s="32"/>
      <c r="E27" s="32"/>
    </row>
    <row r="28" spans="1:5" x14ac:dyDescent="0.25">
      <c r="A28" s="32"/>
      <c r="B28" s="32"/>
      <c r="C28" s="46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46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46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46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46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0"/>
  <sheetViews>
    <sheetView topLeftCell="A7" workbookViewId="0">
      <selection activeCell="B25" sqref="B25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5" ht="15.75" x14ac:dyDescent="0.25">
      <c r="A1" s="1"/>
      <c r="B1" s="71" t="s">
        <v>65</v>
      </c>
      <c r="C1" s="71"/>
      <c r="D1" s="71"/>
    </row>
    <row r="2" spans="1:5" ht="15.75" x14ac:dyDescent="0.25">
      <c r="A2" s="1"/>
      <c r="B2" s="72" t="s">
        <v>57</v>
      </c>
      <c r="C2" s="72"/>
      <c r="D2" s="72"/>
    </row>
    <row r="3" spans="1:5" ht="15.75" x14ac:dyDescent="0.25">
      <c r="A3" s="1"/>
      <c r="B3" s="71" t="s">
        <v>49</v>
      </c>
      <c r="C3" s="71"/>
      <c r="D3" s="71"/>
    </row>
    <row r="4" spans="1:5" ht="26.25" x14ac:dyDescent="0.25">
      <c r="A4" s="7"/>
      <c r="B4" s="8" t="s">
        <v>0</v>
      </c>
      <c r="C4" s="7" t="s">
        <v>1</v>
      </c>
      <c r="D4" s="8" t="s">
        <v>26</v>
      </c>
    </row>
    <row r="5" spans="1:5" x14ac:dyDescent="0.25">
      <c r="A5" s="9"/>
      <c r="B5" s="3" t="s">
        <v>8</v>
      </c>
      <c r="C5" s="9"/>
      <c r="D5" s="9"/>
    </row>
    <row r="6" spans="1:5" x14ac:dyDescent="0.25">
      <c r="A6" s="11">
        <v>1</v>
      </c>
      <c r="B6" s="11" t="s">
        <v>98</v>
      </c>
      <c r="C6" s="38">
        <v>765</v>
      </c>
      <c r="D6" s="3"/>
    </row>
    <row r="7" spans="1:5" x14ac:dyDescent="0.25">
      <c r="A7" s="13">
        <v>2</v>
      </c>
      <c r="B7" s="11" t="s">
        <v>99</v>
      </c>
      <c r="C7" s="16">
        <v>1530</v>
      </c>
      <c r="D7" s="12"/>
    </row>
    <row r="8" spans="1:5" x14ac:dyDescent="0.25">
      <c r="A8" s="13">
        <v>3</v>
      </c>
      <c r="B8" s="11" t="s">
        <v>100</v>
      </c>
      <c r="C8" s="16">
        <v>5418.8</v>
      </c>
      <c r="D8" s="49"/>
    </row>
    <row r="9" spans="1:5" x14ac:dyDescent="0.25">
      <c r="A9" s="32">
        <v>4</v>
      </c>
      <c r="B9" s="46" t="s">
        <v>101</v>
      </c>
      <c r="C9" s="13">
        <v>6900</v>
      </c>
      <c r="D9" s="12"/>
    </row>
    <row r="10" spans="1:5" x14ac:dyDescent="0.25">
      <c r="A10" s="14"/>
      <c r="B10" s="21" t="s">
        <v>95</v>
      </c>
      <c r="C10" s="57">
        <f>SUM(C6:C9)</f>
        <v>14613.8</v>
      </c>
      <c r="D10" s="51">
        <f>C10</f>
        <v>14613.8</v>
      </c>
      <c r="E10" s="54"/>
    </row>
    <row r="11" spans="1:5" x14ac:dyDescent="0.25">
      <c r="A11" s="13"/>
      <c r="B11" s="3" t="s">
        <v>9</v>
      </c>
      <c r="C11" s="13"/>
      <c r="D11" s="12"/>
    </row>
    <row r="12" spans="1:5" ht="30" x14ac:dyDescent="0.25">
      <c r="A12" s="13">
        <v>1</v>
      </c>
      <c r="B12" s="11" t="s">
        <v>108</v>
      </c>
      <c r="C12" s="13">
        <v>395</v>
      </c>
      <c r="D12" s="12"/>
    </row>
    <row r="13" spans="1:5" x14ac:dyDescent="0.25">
      <c r="A13" s="13">
        <v>2</v>
      </c>
      <c r="B13" s="13" t="s">
        <v>109</v>
      </c>
      <c r="C13" s="13">
        <v>3450</v>
      </c>
      <c r="D13" s="12"/>
    </row>
    <row r="14" spans="1:5" x14ac:dyDescent="0.25">
      <c r="A14" s="13">
        <v>3</v>
      </c>
      <c r="B14" s="13" t="s">
        <v>110</v>
      </c>
      <c r="C14" s="13">
        <v>765</v>
      </c>
      <c r="D14" s="12"/>
    </row>
    <row r="15" spans="1:5" x14ac:dyDescent="0.25">
      <c r="A15" s="13"/>
      <c r="B15" s="12" t="s">
        <v>106</v>
      </c>
      <c r="C15" s="12">
        <f>SUM(C12:C14)</f>
        <v>4610</v>
      </c>
      <c r="D15" s="12">
        <f>C15+D10</f>
        <v>19223.8</v>
      </c>
    </row>
    <row r="16" spans="1:5" x14ac:dyDescent="0.25">
      <c r="A16" s="13"/>
      <c r="B16" s="39" t="s">
        <v>10</v>
      </c>
      <c r="C16" s="12"/>
      <c r="D16" s="12"/>
    </row>
    <row r="17" spans="1:4" x14ac:dyDescent="0.25">
      <c r="A17" s="13">
        <v>1</v>
      </c>
      <c r="B17" s="13" t="s">
        <v>119</v>
      </c>
      <c r="C17" s="13">
        <v>11279</v>
      </c>
      <c r="D17" s="12"/>
    </row>
    <row r="18" spans="1:4" x14ac:dyDescent="0.25">
      <c r="A18" s="13">
        <v>2</v>
      </c>
      <c r="B18" s="13" t="s">
        <v>120</v>
      </c>
      <c r="C18" s="13">
        <v>2040</v>
      </c>
      <c r="D18" s="13"/>
    </row>
    <row r="19" spans="1:4" x14ac:dyDescent="0.25">
      <c r="A19" s="13">
        <v>3</v>
      </c>
      <c r="B19" s="13" t="s">
        <v>121</v>
      </c>
      <c r="C19" s="13">
        <f>6820.53+1393.8</f>
        <v>8214.33</v>
      </c>
      <c r="D19" s="12"/>
    </row>
    <row r="20" spans="1:4" x14ac:dyDescent="0.25">
      <c r="A20" s="13">
        <v>4</v>
      </c>
      <c r="B20" s="11" t="s">
        <v>122</v>
      </c>
      <c r="C20" s="13">
        <v>2040</v>
      </c>
      <c r="D20" s="13"/>
    </row>
    <row r="21" spans="1:4" x14ac:dyDescent="0.25">
      <c r="A21" s="13"/>
      <c r="B21" s="3" t="s">
        <v>112</v>
      </c>
      <c r="C21" s="12">
        <f>SUM(C17:C20)</f>
        <v>23573.33</v>
      </c>
      <c r="D21" s="12">
        <f>C21+D15</f>
        <v>42797.130000000005</v>
      </c>
    </row>
    <row r="22" spans="1:4" x14ac:dyDescent="0.25">
      <c r="A22" s="13"/>
      <c r="B22" s="3" t="s">
        <v>11</v>
      </c>
      <c r="C22" s="13"/>
      <c r="D22" s="13"/>
    </row>
    <row r="23" spans="1:4" x14ac:dyDescent="0.25">
      <c r="A23" s="11">
        <v>1</v>
      </c>
      <c r="B23" s="11" t="s">
        <v>131</v>
      </c>
      <c r="C23" s="38">
        <v>7027.2</v>
      </c>
      <c r="D23" s="3"/>
    </row>
    <row r="24" spans="1:4" x14ac:dyDescent="0.25">
      <c r="A24" s="13">
        <v>2</v>
      </c>
      <c r="B24" s="13" t="s">
        <v>132</v>
      </c>
      <c r="C24" s="13">
        <v>510</v>
      </c>
      <c r="D24" s="12"/>
    </row>
    <row r="25" spans="1:4" x14ac:dyDescent="0.25">
      <c r="A25" s="13">
        <v>3</v>
      </c>
      <c r="B25" s="13" t="s">
        <v>133</v>
      </c>
      <c r="C25" s="13">
        <v>1020</v>
      </c>
      <c r="D25" s="12"/>
    </row>
    <row r="26" spans="1:4" x14ac:dyDescent="0.25">
      <c r="A26" s="13">
        <v>4</v>
      </c>
      <c r="B26" s="13" t="s">
        <v>134</v>
      </c>
      <c r="C26" s="13">
        <v>2040</v>
      </c>
      <c r="D26" s="12"/>
    </row>
    <row r="27" spans="1:4" x14ac:dyDescent="0.25">
      <c r="A27" s="13"/>
      <c r="B27" s="12" t="s">
        <v>125</v>
      </c>
      <c r="C27" s="12">
        <f>SUM(C23:C26)</f>
        <v>10597.2</v>
      </c>
      <c r="D27" s="12">
        <f>C27+D21</f>
        <v>53394.33</v>
      </c>
    </row>
    <row r="28" spans="1:4" x14ac:dyDescent="0.25">
      <c r="A28" s="13"/>
      <c r="B28" s="12" t="s">
        <v>12</v>
      </c>
      <c r="C28" s="13"/>
      <c r="D28" s="12"/>
    </row>
    <row r="29" spans="1:4" x14ac:dyDescent="0.25">
      <c r="A29" s="13">
        <v>1</v>
      </c>
      <c r="B29" s="13" t="s">
        <v>119</v>
      </c>
      <c r="C29" s="12">
        <v>7120.5</v>
      </c>
      <c r="D29" s="12">
        <f>C29+D27</f>
        <v>60514.83</v>
      </c>
    </row>
    <row r="30" spans="1:4" x14ac:dyDescent="0.25">
      <c r="A30" s="13"/>
      <c r="B30" s="12" t="s">
        <v>13</v>
      </c>
      <c r="C30" s="13"/>
      <c r="D30" s="13"/>
    </row>
    <row r="31" spans="1:4" x14ac:dyDescent="0.25">
      <c r="A31" s="13">
        <v>1</v>
      </c>
      <c r="B31" s="13" t="s">
        <v>146</v>
      </c>
      <c r="C31" s="12">
        <v>510</v>
      </c>
      <c r="D31" s="12">
        <f>C31+D29</f>
        <v>61024.83</v>
      </c>
    </row>
    <row r="32" spans="1:4" x14ac:dyDescent="0.25">
      <c r="A32" s="13"/>
      <c r="B32" s="12"/>
      <c r="C32" s="13"/>
      <c r="D32" s="13"/>
    </row>
    <row r="33" spans="1:4" x14ac:dyDescent="0.25">
      <c r="A33" s="13"/>
      <c r="B33" s="13"/>
      <c r="C33" s="13"/>
      <c r="D33" s="12"/>
    </row>
    <row r="34" spans="1:4" x14ac:dyDescent="0.25">
      <c r="A34" s="13"/>
      <c r="B34" s="13"/>
      <c r="C34" s="13"/>
      <c r="D34" s="12"/>
    </row>
    <row r="35" spans="1:4" x14ac:dyDescent="0.25">
      <c r="A35" s="13"/>
      <c r="B35" s="12"/>
      <c r="C35" s="12"/>
      <c r="D35" s="12"/>
    </row>
    <row r="36" spans="1:4" x14ac:dyDescent="0.25">
      <c r="A36" s="13"/>
      <c r="B36" s="13"/>
      <c r="C36" s="13"/>
      <c r="D36" s="12"/>
    </row>
    <row r="37" spans="1:4" x14ac:dyDescent="0.25">
      <c r="A37" s="13"/>
      <c r="B37" s="12"/>
      <c r="C37" s="13"/>
      <c r="D37" s="13"/>
    </row>
    <row r="38" spans="1:4" x14ac:dyDescent="0.25">
      <c r="A38" s="13"/>
      <c r="B38" s="11"/>
      <c r="C38" s="13"/>
      <c r="D38" s="12"/>
    </row>
    <row r="39" spans="1:4" x14ac:dyDescent="0.25">
      <c r="A39" s="13"/>
      <c r="B39" s="11"/>
      <c r="C39" s="13"/>
      <c r="D39" s="12"/>
    </row>
    <row r="40" spans="1:4" x14ac:dyDescent="0.25">
      <c r="A40" s="13"/>
      <c r="B40" s="12"/>
      <c r="C40" s="12"/>
      <c r="D40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инж.об.</vt:lpstr>
      <vt:lpstr>ТР эл.оборуд.</vt:lpstr>
      <vt:lpstr>Лиц. счет. Св. расчет</vt:lpstr>
      <vt:lpstr>заявл.</vt:lpstr>
      <vt:lpstr>Доп.раб.</vt:lpstr>
      <vt:lpstr>работы ТР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2023-10-27T07:51:20Z</cp:lastPrinted>
  <dcterms:created xsi:type="dcterms:W3CDTF">2011-07-25T05:21:17Z</dcterms:created>
  <dcterms:modified xsi:type="dcterms:W3CDTF">2024-01-17T02:21:21Z</dcterms:modified>
</cp:coreProperties>
</file>