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АВР №1" sheetId="11" r:id="rId7"/>
    <sheet name="Отчет УК" sheetId="10" r:id="rId8"/>
    <sheet name="Лиц. счет. Св. расчет" sheetId="5" r:id="rId9"/>
    <sheet name="Заявления" sheetId="8" r:id="rId10"/>
    <sheet name="Расчет доходов" sheetId="12" r:id="rId11"/>
    <sheet name="Допол.раб." sheetId="9" r:id="rId12"/>
  </sheets>
  <calcPr calcId="145621"/>
</workbook>
</file>

<file path=xl/calcChain.xml><?xml version="1.0" encoding="utf-8"?>
<calcChain xmlns="http://schemas.openxmlformats.org/spreadsheetml/2006/main">
  <c r="D15" i="1" l="1"/>
  <c r="C15" i="1"/>
  <c r="D11" i="1" l="1"/>
  <c r="C11" i="1"/>
  <c r="C8" i="1"/>
  <c r="D10" i="9" l="1"/>
  <c r="D8" i="6"/>
  <c r="D10" i="2"/>
  <c r="D6" i="4" l="1"/>
  <c r="D8" i="9" l="1"/>
  <c r="D6" i="9" l="1"/>
  <c r="D8" i="2" l="1"/>
  <c r="C8" i="2"/>
  <c r="D6" i="2" l="1"/>
  <c r="D6" i="1" l="1"/>
  <c r="C6" i="1"/>
  <c r="D6" i="6"/>
  <c r="E4" i="5" l="1"/>
  <c r="E22" i="11" l="1"/>
  <c r="C27" i="12" l="1"/>
  <c r="F27" i="12" s="1"/>
  <c r="F37" i="10" s="1"/>
  <c r="C26" i="12"/>
  <c r="C25" i="12"/>
  <c r="F25" i="12" s="1"/>
  <c r="F35" i="10" s="1"/>
  <c r="C22" i="12"/>
  <c r="F22" i="12" s="1"/>
  <c r="C21" i="12"/>
  <c r="F21" i="12" s="1"/>
  <c r="F29" i="10" s="1"/>
  <c r="C20" i="12"/>
  <c r="F20" i="12" s="1"/>
  <c r="C19" i="12"/>
  <c r="F19" i="12" s="1"/>
  <c r="C17" i="12"/>
  <c r="F17" i="12" s="1"/>
  <c r="F26" i="10" s="1"/>
  <c r="C16" i="12"/>
  <c r="F16" i="12" s="1"/>
  <c r="F25" i="10" s="1"/>
  <c r="C15" i="12"/>
  <c r="C14" i="12"/>
  <c r="F14" i="12" s="1"/>
  <c r="F23" i="10" s="1"/>
  <c r="C9" i="12"/>
  <c r="F9" i="12" s="1"/>
  <c r="F27" i="10" s="1"/>
  <c r="C8" i="12"/>
  <c r="F26" i="12"/>
  <c r="F36" i="10" s="1"/>
  <c r="B24" i="12"/>
  <c r="B18" i="12"/>
  <c r="F15" i="12"/>
  <c r="F24" i="10" s="1"/>
  <c r="B13" i="12"/>
  <c r="C12" i="12"/>
  <c r="F12" i="12" s="1"/>
  <c r="C11" i="12"/>
  <c r="F11" i="12" s="1"/>
  <c r="C10" i="12"/>
  <c r="F10" i="12" s="1"/>
  <c r="F8" i="12"/>
  <c r="F28" i="10" s="1"/>
  <c r="B7" i="12"/>
  <c r="B28" i="12" l="1"/>
  <c r="C24" i="12"/>
  <c r="F24" i="12" s="1"/>
  <c r="C13" i="12"/>
  <c r="F13" i="12" s="1"/>
  <c r="B23" i="12"/>
  <c r="C7" i="12"/>
  <c r="C18" i="12"/>
  <c r="F18" i="12" s="1"/>
  <c r="F32" i="10" s="1"/>
  <c r="C28" i="12" l="1"/>
  <c r="F7" i="12"/>
  <c r="F28" i="12" s="1"/>
  <c r="C23" i="12"/>
  <c r="F23" i="12" s="1"/>
  <c r="E44" i="11" l="1"/>
  <c r="E41" i="11"/>
  <c r="E40" i="11"/>
  <c r="E37" i="11"/>
  <c r="E34" i="11"/>
  <c r="E32" i="11"/>
  <c r="E31" i="11"/>
  <c r="B31" i="11" s="1"/>
  <c r="E28" i="11"/>
  <c r="E26" i="11"/>
  <c r="E24" i="11"/>
  <c r="E23" i="11"/>
  <c r="F22" i="10"/>
  <c r="F33" i="10" s="1"/>
  <c r="F34" i="10"/>
  <c r="F18" i="10"/>
  <c r="E25" i="11" l="1"/>
  <c r="E33" i="11"/>
  <c r="E21" i="11"/>
  <c r="F38" i="10"/>
  <c r="D11" i="10" s="1"/>
  <c r="D19" i="10" s="1"/>
  <c r="E45" i="11" l="1"/>
  <c r="E48" i="11" s="1"/>
  <c r="H20" i="5"/>
  <c r="N24" i="5"/>
  <c r="N23" i="5"/>
  <c r="H37" i="10" s="1"/>
  <c r="N22" i="5"/>
  <c r="H35" i="10" s="1"/>
  <c r="N21" i="5"/>
  <c r="H36" i="10" s="1"/>
  <c r="M20" i="5"/>
  <c r="L20" i="5"/>
  <c r="K20" i="5"/>
  <c r="J20" i="5"/>
  <c r="I20" i="5"/>
  <c r="G20" i="5"/>
  <c r="F20" i="5"/>
  <c r="E20" i="5"/>
  <c r="D20" i="5"/>
  <c r="C20" i="5"/>
  <c r="B20" i="5"/>
  <c r="N19" i="5"/>
  <c r="N18" i="5"/>
  <c r="K15" i="5"/>
  <c r="N9" i="5"/>
  <c r="N13" i="5"/>
  <c r="H26" i="10" s="1"/>
  <c r="M15" i="5"/>
  <c r="L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B4" i="5"/>
  <c r="B15" i="5"/>
  <c r="B10" i="5"/>
  <c r="N5" i="5"/>
  <c r="H28" i="10" s="1"/>
  <c r="N7" i="5"/>
  <c r="N8" i="5"/>
  <c r="N11" i="5"/>
  <c r="H23" i="10" s="1"/>
  <c r="N12" i="5"/>
  <c r="H24" i="10" s="1"/>
  <c r="N14" i="5"/>
  <c r="H25" i="10" s="1"/>
  <c r="N16" i="5"/>
  <c r="N17" i="5"/>
  <c r="N25" i="5"/>
  <c r="H29" i="10" s="1"/>
  <c r="H34" i="10" l="1"/>
  <c r="H27" i="10"/>
  <c r="H22" i="10" s="1"/>
  <c r="E26" i="5"/>
  <c r="H26" i="5"/>
  <c r="L26" i="5"/>
  <c r="D26" i="5"/>
  <c r="B26" i="5"/>
  <c r="G26" i="5"/>
  <c r="M26" i="5"/>
  <c r="K26" i="5"/>
  <c r="J26" i="5"/>
  <c r="I26" i="5"/>
  <c r="F26" i="5"/>
  <c r="C26" i="5"/>
  <c r="N20" i="5"/>
  <c r="N15" i="5"/>
  <c r="H32" i="10" s="1"/>
  <c r="N4" i="5"/>
  <c r="N10" i="5"/>
  <c r="H33" i="10" l="1"/>
  <c r="H38" i="10" s="1"/>
  <c r="D17" i="10" s="1"/>
  <c r="D18" i="10" s="1"/>
  <c r="N26" i="5"/>
</calcChain>
</file>

<file path=xl/sharedStrings.xml><?xml version="1.0" encoding="utf-8"?>
<sst xmlns="http://schemas.openxmlformats.org/spreadsheetml/2006/main" count="273" uniqueCount="196">
  <si>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</si>
  <si>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</si>
  <si>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</si>
  <si>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</si>
  <si>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</si>
  <si>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</si>
  <si>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</si>
  <si>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</si>
  <si>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</si>
  <si>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</si>
  <si>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</si>
  <si>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</si>
  <si>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</si>
  <si>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</si>
  <si>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</si>
  <si>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</si>
  <si>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</si>
  <si>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</si>
  <si>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</si>
  <si>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</si>
  <si>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</si>
  <si>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</si>
  <si>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</si>
  <si>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</si>
  <si>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</si>
  <si>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</si>
  <si>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</si>
  <si>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</si>
  <si>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</si>
  <si>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</si>
  <si>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Анжерская,11а</t>
  </si>
  <si>
    <t>- эл.оборудование</t>
  </si>
  <si>
    <t>-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</si>
  <si>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</si>
  <si>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</si>
  <si>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</si>
  <si>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</si>
  <si>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</si>
  <si>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</si>
  <si>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</si>
  <si>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</si>
  <si>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</si>
  <si>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</si>
  <si>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</si>
  <si>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</si>
  <si>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</si>
  <si>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Анжерская 11а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</si>
  <si>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</si>
  <si>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</si>
  <si>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</si>
  <si>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6.Текущий ремонт инженерного оборудования</t>
  </si>
  <si>
    <t>4.Дополнительные работы</t>
  </si>
  <si>
    <t>Дополнительные работы</t>
  </si>
  <si>
    <t xml:space="preserve">                                               Лицевой счёт  2017г.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</si>
  <si>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</si>
  <si>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</si>
  <si>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</si>
  <si>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</si>
  <si>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</si>
  <si>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</si>
  <si>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"Крокус"</t>
  </si>
  <si>
    <t>Отчет Управляющей компании ООО УК "КРОКУС"</t>
  </si>
  <si>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</si>
  <si>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</si>
  <si>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</si>
  <si>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</si>
  <si>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</si>
  <si>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</si>
  <si>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Капитальный  ремонт (региональный оператор) ,руб.</t>
  </si>
  <si>
    <t>Переходящие остатки денежных средств на начало года</t>
  </si>
  <si>
    <t>Начислено</t>
  </si>
  <si>
    <t>Оплачено собственниками жилых помещений</t>
  </si>
  <si>
    <t>Получено доходов от предоставления в пользование общего имущества</t>
  </si>
  <si>
    <t>Затрачено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</si>
  <si>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</si>
  <si>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</si>
  <si>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</si>
  <si>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</si>
  <si>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1.Содержание общего имущества МКД</t>
  </si>
  <si>
    <t>Техническое обслуживание инженерного оборудования</t>
  </si>
  <si>
    <t>Тех. обслуживание контструктивных элементов</t>
  </si>
  <si>
    <t>Аварийное обслуживание</t>
  </si>
  <si>
    <t>Техобслуживание электрооборудования</t>
  </si>
  <si>
    <t>Содержание придомовой территории</t>
  </si>
  <si>
    <t>Уборка лестничных клеток</t>
  </si>
  <si>
    <t>2.Услуги по управлению многоквартиным домом</t>
  </si>
  <si>
    <t>4. Лифт</t>
  </si>
  <si>
    <t>5. Текущий ремонт общего имущества</t>
  </si>
  <si>
    <t>ИТОГО:</t>
  </si>
  <si>
    <t>Коммунальные ресурсы на содержание МОП :</t>
  </si>
  <si>
    <t>ВСЕГО начислено и израсходовано</t>
  </si>
  <si>
    <t>Ген.директор ООО УК "Крокус"</t>
  </si>
  <si>
    <t xml:space="preserve"> </t>
  </si>
  <si>
    <t>Ю.С. Кудин</t>
  </si>
  <si>
    <t xml:space="preserve">Главный бухгалтер </t>
  </si>
  <si>
    <t>Е.А.Кузмичева</t>
  </si>
  <si>
    <t>многоквартирному дому по адресу ул.Анжерская,11А  за   2020 год</t>
  </si>
  <si>
    <t>санитарная уборка лестничных клеток</t>
  </si>
  <si>
    <t xml:space="preserve">      в т.ч. Обслуживание ОДПУ</t>
  </si>
  <si>
    <t xml:space="preserve">         в т.ч. т/о видеонаблюдения</t>
  </si>
  <si>
    <t xml:space="preserve">         в т.ч. т/о домофонов</t>
  </si>
  <si>
    <t xml:space="preserve">     в т.ч. </t>
  </si>
  <si>
    <t xml:space="preserve">    в т.ч.</t>
  </si>
  <si>
    <t xml:space="preserve">      в т.ч.</t>
  </si>
  <si>
    <t>наименование вида работ (услуг)</t>
  </si>
  <si>
    <t>периодичность /количественный показатель выполненной работы (оказанной услуги)</t>
  </si>
  <si>
    <t>Единица измерения</t>
  </si>
  <si>
    <t>стоимость выполненной работы за единицу</t>
  </si>
  <si>
    <t>Цена выполненной работы (оказанной услуги), рублей</t>
  </si>
  <si>
    <r>
      <t xml:space="preserve">1.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</si>
  <si>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>м2</t>
  </si>
  <si>
    <t>м/час</t>
  </si>
  <si>
    <t>ч/час</t>
  </si>
  <si>
    <t>квартира</t>
  </si>
  <si>
    <t>час</t>
  </si>
  <si>
    <t>АКТ №  1</t>
  </si>
  <si>
    <t>приемки оказанных услуг и (или) выполненных работ по содержанию</t>
  </si>
  <si>
    <t xml:space="preserve">и текущему ремонту общего имущества в многоквартирном доме </t>
  </si>
  <si>
    <t>г. Анжеро-Судженск                                                                                                           от 31.01.2020 года</t>
  </si>
  <si>
    <t xml:space="preserve">             Собственники помещений в многоквартирном доме , расположенном по адресу :</t>
  </si>
  <si>
    <t>ул.Анжерская,11А</t>
  </si>
  <si>
    <t>именуемые в дальнейшем "Заказчик" , в лице председателя Совета МКД ,</t>
  </si>
  <si>
    <t xml:space="preserve">                                                 ,являющегося собственником квартиры №      , находящейся в данном </t>
  </si>
  <si>
    <t>МКД, дествующего на основании доверенности , с одной стороны и</t>
  </si>
  <si>
    <t>ООО УК "КРОКУС" , , именуемое в дальнейшем "Исполнитель" в лице генерального</t>
  </si>
  <si>
    <t>директора Кудина Ю.С., действующего на основании Устава , с другой стороны совместно</t>
  </si>
  <si>
    <t>именуемые "Стороны", составили настоящий Акт о нижеследующнем :</t>
  </si>
  <si>
    <t>1. Исполнителем предъявлены к приемке следующие оказанные на основании договора</t>
  </si>
  <si>
    <t>управления многоквартирным домом №            от     (далее Договор) услуги и (или) выполне-</t>
  </si>
  <si>
    <t>ны работы по содержанию и текущему ремонту общего имущества в многоквартирном</t>
  </si>
  <si>
    <t>доме № 11А , расположенного по адресу : г.Анжеро-Судженск, пгт Рудничный, ул.Анжерская</t>
  </si>
  <si>
    <t xml:space="preserve">2. Всего за период с "01"  января 2020 года по "31" января 2020 года </t>
  </si>
  <si>
    <t>выполнено работ (оказано услуг) на общую сумму , рублей</t>
  </si>
  <si>
    <t>3. Работы (услуги) выполнены (оказаны) полностью , в установленные сроки , с надлежащим</t>
  </si>
  <si>
    <t>качеством.</t>
  </si>
  <si>
    <t>4. Претензий по выполнению условий Договора Стороны друг к другу не имеют .</t>
  </si>
  <si>
    <t>Настоящий Акт составлен в двух экземплярах , имеющих одинаковую юридическую силу,</t>
  </si>
  <si>
    <t>по одному для для каждой из Сторон.</t>
  </si>
  <si>
    <t>Подписи Сторон :</t>
  </si>
  <si>
    <t>"Исполнитель" :</t>
  </si>
  <si>
    <t>_________________________</t>
  </si>
  <si>
    <t>"Заказчик"</t>
  </si>
  <si>
    <t>(Ф.И.О.)</t>
  </si>
  <si>
    <t>Согласовано :</t>
  </si>
  <si>
    <t>Инженер ООО УК "КРОКУС"</t>
  </si>
  <si>
    <t>Самоцветова А.В.</t>
  </si>
  <si>
    <t>Представитель подрядной организации_______________________</t>
  </si>
  <si>
    <t>Фрисс А.А.</t>
  </si>
  <si>
    <t>Расшифровка</t>
  </si>
  <si>
    <t>дохода по содержанию и ремонту общего имущества МКД  ул.Анжерская,11А</t>
  </si>
  <si>
    <t>Наименование работ</t>
  </si>
  <si>
    <t>всего</t>
  </si>
  <si>
    <t>сумма</t>
  </si>
  <si>
    <t>1.Содержание общего имущества:</t>
  </si>
  <si>
    <t>санитарная очистка придомовой территории</t>
  </si>
  <si>
    <t>вывоз крупногараритного мусора</t>
  </si>
  <si>
    <t>санитарная очистка чердаков и подвалов</t>
  </si>
  <si>
    <t>санитарная очистка кровли (от снега и сосулек)</t>
  </si>
  <si>
    <t>2.Техническое обслуживание общих коммуникаций,технических устройств и технических помещений жилого дома</t>
  </si>
  <si>
    <t>внутридомовое инженерное оборудование</t>
  </si>
  <si>
    <t>конструктивные элементы жилого дома</t>
  </si>
  <si>
    <t>аварийно-диспетчерская служба</t>
  </si>
  <si>
    <t>обслуживание э/освещения</t>
  </si>
  <si>
    <t>3.Текущий ремонт общего имущества жилого дома</t>
  </si>
  <si>
    <t xml:space="preserve"> текущий ремонт внутридомового инженерного оборудования</t>
  </si>
  <si>
    <t>текущий ремонт конструктивных элементов жилого дома</t>
  </si>
  <si>
    <t>4.Расходы по управлению многокартирным домом</t>
  </si>
  <si>
    <t>5. Вывоз ТБО</t>
  </si>
  <si>
    <t xml:space="preserve">Стоимость содержания  общего имущества жилого фонда, р/м2 </t>
  </si>
  <si>
    <t>6. Коммунальные ресурсы на ОДН - всего</t>
  </si>
  <si>
    <t xml:space="preserve"> - горячая вода</t>
  </si>
  <si>
    <t xml:space="preserve"> - холодная вода</t>
  </si>
  <si>
    <t xml:space="preserve"> - электроэнергия</t>
  </si>
  <si>
    <t>на 2020 год      ООО УК "КРОКУС"</t>
  </si>
  <si>
    <t>тариф</t>
  </si>
  <si>
    <t>Дезинфекция</t>
  </si>
  <si>
    <t>Лицевой счет. Сводный расчет  2021г</t>
  </si>
  <si>
    <t>Лицевой счёт  2021г</t>
  </si>
  <si>
    <t>Работы ППР. Проверка фасадного освещения</t>
  </si>
  <si>
    <t>Лицевой счёт 2021г</t>
  </si>
  <si>
    <t>Отогрев ХВС В подвале. Подъезд №1,2</t>
  </si>
  <si>
    <t>Замена доводчика входной двери подъезд №1</t>
  </si>
  <si>
    <t>Уборка снежных шапок и наледи с крыши</t>
  </si>
  <si>
    <t>Выданы для покраски материалы</t>
  </si>
  <si>
    <t xml:space="preserve"> Скос травы на придомовой территории</t>
  </si>
  <si>
    <t>Замазка технологических отверстий Квартира №4,13</t>
  </si>
  <si>
    <t>Ремонт системы отопления еа 1ом этаже</t>
  </si>
  <si>
    <t xml:space="preserve">Работы ППР.   </t>
  </si>
  <si>
    <t>Дезинсекция</t>
  </si>
  <si>
    <t>Утепление труб в тамбурах Подъезд №1,2</t>
  </si>
  <si>
    <t>Устранение течи на стояке ГВС и радиаторе Квартира №14</t>
  </si>
  <si>
    <t>Частичный ремонт системы отопления Квартира №16</t>
  </si>
  <si>
    <t>Итого за ноябрь</t>
  </si>
  <si>
    <t>Обследование стояков ГВС ХВС в квартирах №6,10</t>
  </si>
  <si>
    <t>Ремонт системы отопления Квартира №15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</si>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</sst>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4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6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8" xfId="0" applyBorder="1"/>
    <xf numFmtId="0" fontId="6" fillId="0" borderId="2" xfId="0" applyFont="1" applyBorder="1"/>
    <xf numFmtId="0" fontId="2" fillId="0" borderId="2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2" fontId="2" fillId="0" borderId="1" xfId="0" applyNumberFormat="1" applyFont="1" applyBorder="1"/>
    <xf numFmtId="0" fontId="9" fillId="0" borderId="2" xfId="0" applyFont="1" applyBorder="1"/>
    <xf numFmtId="0" fontId="8" fillId="0" borderId="8" xfId="0" applyFont="1" applyBorder="1"/>
    <xf numFmtId="0" fontId="3" fillId="0" borderId="0" xfId="0" applyFont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4" fillId="0" borderId="1" xfId="0" applyFont="1" applyBorder="1"/>
    <xf numFmtId="0" fontId="1" fillId="0" borderId="1" xfId="0" applyFont="1" applyBorder="1" applyAlignment="1"/>
    <xf numFmtId="0" fontId="5" fillId="0" borderId="1" xfId="0" applyFont="1" applyBorder="1"/>
    <xf numFmtId="164" fontId="4" fillId="0" borderId="1" xfId="0" applyNumberFormat="1" applyFont="1" applyBorder="1"/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6" fillId="0" borderId="18" xfId="0" applyFont="1" applyBorder="1"/>
    <xf numFmtId="2" fontId="16" fillId="0" borderId="1" xfId="0" applyNumberFormat="1" applyFont="1" applyBorder="1"/>
    <xf numFmtId="0" fontId="17" fillId="0" borderId="1" xfId="0" applyFont="1" applyBorder="1"/>
    <xf numFmtId="2" fontId="17" fillId="0" borderId="1" xfId="0" applyNumberFormat="1" applyFont="1" applyBorder="1"/>
    <xf numFmtId="0" fontId="0" fillId="0" borderId="18" xfId="0" applyBorder="1"/>
    <xf numFmtId="0" fontId="0" fillId="0" borderId="18" xfId="0" applyFill="1" applyBorder="1"/>
    <xf numFmtId="2" fontId="0" fillId="0" borderId="1" xfId="0" applyNumberFormat="1" applyBorder="1"/>
    <xf numFmtId="0" fontId="16" fillId="0" borderId="18" xfId="0" applyFont="1" applyBorder="1" applyAlignment="1">
      <alignment wrapText="1"/>
    </xf>
    <xf numFmtId="0" fontId="16" fillId="0" borderId="1" xfId="0" applyFont="1" applyBorder="1"/>
    <xf numFmtId="0" fontId="18" fillId="0" borderId="18" xfId="0" applyFont="1" applyFill="1" applyBorder="1"/>
    <xf numFmtId="0" fontId="18" fillId="0" borderId="1" xfId="0" applyFont="1" applyFill="1" applyBorder="1"/>
    <xf numFmtId="0" fontId="0" fillId="0" borderId="18" xfId="0" applyBorder="1" applyAlignment="1"/>
    <xf numFmtId="0" fontId="16" fillId="0" borderId="19" xfId="0" applyFont="1" applyBorder="1"/>
    <xf numFmtId="0" fontId="16" fillId="0" borderId="7" xfId="0" applyFont="1" applyBorder="1"/>
    <xf numFmtId="0" fontId="17" fillId="0" borderId="7" xfId="0" applyFont="1" applyBorder="1"/>
    <xf numFmtId="0" fontId="16" fillId="0" borderId="20" xfId="0" applyFont="1" applyBorder="1" applyAlignment="1">
      <alignment horizontal="left"/>
    </xf>
    <xf numFmtId="0" fontId="16" fillId="0" borderId="21" xfId="0" applyFont="1" applyBorder="1"/>
    <xf numFmtId="0" fontId="17" fillId="0" borderId="21" xfId="0" applyFont="1" applyBorder="1"/>
    <xf numFmtId="0" fontId="16" fillId="2" borderId="1" xfId="0" applyFont="1" applyFill="1" applyBorder="1"/>
    <xf numFmtId="2" fontId="16" fillId="2" borderId="1" xfId="0" applyNumberFormat="1" applyFont="1" applyFill="1" applyBorder="1"/>
    <xf numFmtId="0" fontId="18" fillId="0" borderId="1" xfId="0" applyFont="1" applyBorder="1"/>
    <xf numFmtId="2" fontId="18" fillId="0" borderId="1" xfId="0" applyNumberFormat="1" applyFont="1" applyBorder="1"/>
    <xf numFmtId="2" fontId="19" fillId="0" borderId="1" xfId="0" applyNumberFormat="1" applyFont="1" applyBorder="1"/>
    <xf numFmtId="0" fontId="16" fillId="0" borderId="22" xfId="0" applyFont="1" applyBorder="1" applyAlignment="1">
      <alignment horizontal="left"/>
    </xf>
    <xf numFmtId="2" fontId="16" fillId="0" borderId="23" xfId="0" applyNumberFormat="1" applyFont="1" applyBorder="1"/>
    <xf numFmtId="0" fontId="20" fillId="0" borderId="1" xfId="0" applyFont="1" applyBorder="1"/>
    <xf numFmtId="0" fontId="2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7" xfId="0" applyFont="1" applyBorder="1"/>
    <xf numFmtId="0" fontId="9" fillId="0" borderId="8" xfId="0" applyFont="1" applyBorder="1"/>
    <xf numFmtId="0" fontId="5" fillId="0" borderId="1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2" fontId="6" fillId="0" borderId="1" xfId="0" applyNumberFormat="1" applyFont="1" applyBorder="1" applyAlignment="1"/>
    <xf numFmtId="0" fontId="9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9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2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128" t="s">
        <v>177</v>
      </c>
      <c r="C1" s="128"/>
      <c r="D1" s="128"/>
      <c r="E1" s="6"/>
      <c r="F1" s="6"/>
      <c r="G1" s="6"/>
      <c r="H1" s="6"/>
    </row>
    <row r="2" spans="1:8" ht="21" x14ac:dyDescent="0.35">
      <c r="A2" s="1"/>
      <c r="B2" s="6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127" t="s">
        <v>4</v>
      </c>
      <c r="C3" s="127"/>
      <c r="D3" s="12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s="4" customFormat="1" x14ac:dyDescent="0.25">
      <c r="A5" s="45"/>
      <c r="B5" s="46" t="s">
        <v>2</v>
      </c>
      <c r="C5" s="45"/>
      <c r="D5" s="46"/>
      <c r="E5" s="10"/>
      <c r="F5" s="3"/>
    </row>
    <row r="6" spans="1:8" x14ac:dyDescent="0.25">
      <c r="A6" s="45">
        <v>1</v>
      </c>
      <c r="B6" s="45" t="s">
        <v>180</v>
      </c>
      <c r="C6" s="45">
        <f>341.5+341.5</f>
        <v>683</v>
      </c>
      <c r="D6" s="46">
        <f>C6</f>
        <v>683</v>
      </c>
      <c r="E6" s="1"/>
      <c r="F6" s="1"/>
    </row>
    <row r="7" spans="1:8" x14ac:dyDescent="0.25">
      <c r="A7" s="45"/>
      <c r="B7" s="46" t="s">
        <v>14</v>
      </c>
      <c r="C7" s="45"/>
      <c r="D7" s="45"/>
      <c r="E7" s="1"/>
      <c r="F7" s="1"/>
    </row>
    <row r="8" spans="1:8" s="4" customFormat="1" ht="30" x14ac:dyDescent="0.25">
      <c r="A8" s="45">
        <v>1</v>
      </c>
      <c r="B8" s="45" t="s">
        <v>190</v>
      </c>
      <c r="C8" s="45">
        <f>3088.5+406.5</f>
        <v>3495</v>
      </c>
      <c r="D8" s="46"/>
      <c r="E8" s="3"/>
      <c r="F8" s="3"/>
    </row>
    <row r="9" spans="1:8" s="4" customFormat="1" x14ac:dyDescent="0.25">
      <c r="A9" s="46">
        <v>2</v>
      </c>
      <c r="B9" s="45" t="s">
        <v>189</v>
      </c>
      <c r="C9" s="45">
        <v>3336</v>
      </c>
      <c r="D9" s="46"/>
      <c r="E9" s="3"/>
      <c r="F9" s="3"/>
    </row>
    <row r="10" spans="1:8" ht="30" x14ac:dyDescent="0.25">
      <c r="A10" s="45">
        <v>3</v>
      </c>
      <c r="B10" s="45" t="s">
        <v>191</v>
      </c>
      <c r="C10" s="45">
        <v>913</v>
      </c>
      <c r="D10" s="46"/>
      <c r="E10" s="1"/>
      <c r="F10" s="1"/>
    </row>
    <row r="11" spans="1:8" x14ac:dyDescent="0.25">
      <c r="A11" s="45"/>
      <c r="B11" s="46" t="s">
        <v>192</v>
      </c>
      <c r="C11" s="46">
        <f>SUM(C8:C10)</f>
        <v>7744</v>
      </c>
      <c r="D11" s="46">
        <f>C11+D6</f>
        <v>8427</v>
      </c>
      <c r="E11" s="1"/>
      <c r="F11" s="1"/>
    </row>
    <row r="12" spans="1:8" x14ac:dyDescent="0.25">
      <c r="A12" s="45"/>
      <c r="B12" s="46" t="s">
        <v>15</v>
      </c>
      <c r="C12" s="46"/>
      <c r="D12" s="46"/>
      <c r="E12" s="1"/>
      <c r="F12" s="1"/>
    </row>
    <row r="13" spans="1:8" ht="30" x14ac:dyDescent="0.25">
      <c r="A13" s="45">
        <v>1</v>
      </c>
      <c r="B13" s="45" t="s">
        <v>193</v>
      </c>
      <c r="C13" s="45">
        <v>1899</v>
      </c>
      <c r="D13" s="45"/>
      <c r="E13" s="1"/>
      <c r="F13" s="1"/>
    </row>
    <row r="14" spans="1:8" x14ac:dyDescent="0.25">
      <c r="A14" s="45">
        <v>2</v>
      </c>
      <c r="B14" s="47" t="s">
        <v>194</v>
      </c>
      <c r="C14" s="45">
        <v>2439</v>
      </c>
      <c r="D14" s="46"/>
      <c r="E14" s="1"/>
      <c r="F14" s="1"/>
    </row>
    <row r="15" spans="1:8" x14ac:dyDescent="0.25">
      <c r="A15" s="45"/>
      <c r="B15" s="46" t="s">
        <v>195</v>
      </c>
      <c r="C15" s="46">
        <f>SUM(C13:C14)</f>
        <v>4338</v>
      </c>
      <c r="D15" s="46">
        <f>C15+D11</f>
        <v>12765</v>
      </c>
      <c r="E15" s="1"/>
      <c r="F15" s="1"/>
    </row>
    <row r="16" spans="1:8" s="4" customFormat="1" x14ac:dyDescent="0.25">
      <c r="A16" s="46"/>
      <c r="B16" s="45"/>
      <c r="C16" s="45"/>
      <c r="D16" s="46"/>
      <c r="E16" s="3"/>
      <c r="F16" s="3"/>
    </row>
    <row r="17" spans="1:6" x14ac:dyDescent="0.25">
      <c r="A17" s="45"/>
      <c r="B17" s="47"/>
      <c r="C17" s="45"/>
      <c r="D17" s="45"/>
      <c r="E17" s="1"/>
      <c r="F17" s="1"/>
    </row>
    <row r="18" spans="1:6" x14ac:dyDescent="0.25">
      <c r="A18" s="45"/>
      <c r="B18" s="45"/>
      <c r="C18" s="45"/>
      <c r="D18" s="45"/>
      <c r="E18" s="1"/>
      <c r="F18" s="1"/>
    </row>
    <row r="19" spans="1:6" x14ac:dyDescent="0.25">
      <c r="A19" s="45"/>
      <c r="B19" s="46"/>
      <c r="C19" s="46"/>
      <c r="D19" s="46"/>
      <c r="E19" s="1"/>
      <c r="F19" s="1"/>
    </row>
    <row r="20" spans="1:6" x14ac:dyDescent="0.25">
      <c r="A20" s="45"/>
      <c r="B20" s="46"/>
      <c r="C20" s="46"/>
      <c r="D20" s="46"/>
      <c r="E20" s="1"/>
      <c r="F20" s="1"/>
    </row>
    <row r="21" spans="1:6" x14ac:dyDescent="0.25">
      <c r="A21" s="45"/>
      <c r="B21" s="45"/>
      <c r="C21" s="45"/>
      <c r="D21" s="45"/>
      <c r="E21" s="1"/>
      <c r="F21" s="1"/>
    </row>
    <row r="22" spans="1:6" x14ac:dyDescent="0.25">
      <c r="A22" s="45"/>
      <c r="B22" s="48"/>
      <c r="C22" s="45"/>
      <c r="D22" s="49"/>
      <c r="E22" s="1"/>
      <c r="F22" s="1"/>
    </row>
    <row r="23" spans="1:6" x14ac:dyDescent="0.25">
      <c r="A23" s="45"/>
      <c r="B23" s="48"/>
      <c r="C23" s="45"/>
      <c r="D23" s="49"/>
      <c r="E23" s="1"/>
      <c r="F23" s="1"/>
    </row>
    <row r="24" spans="1:6" x14ac:dyDescent="0.25">
      <c r="A24" s="45"/>
      <c r="B24" s="48"/>
      <c r="C24" s="45"/>
      <c r="D24" s="49"/>
      <c r="E24" s="1"/>
      <c r="F24" s="1"/>
    </row>
    <row r="25" spans="1:6" x14ac:dyDescent="0.25">
      <c r="A25" s="45"/>
      <c r="B25" s="45"/>
      <c r="C25" s="45"/>
      <c r="D25" s="49"/>
      <c r="E25" s="1"/>
      <c r="F25" s="1"/>
    </row>
    <row r="26" spans="1:6" x14ac:dyDescent="0.25">
      <c r="A26" s="45"/>
      <c r="B26" s="48"/>
      <c r="C26" s="45"/>
      <c r="D26" s="49"/>
      <c r="E26" s="1"/>
      <c r="F26" s="1"/>
    </row>
    <row r="27" spans="1:6" x14ac:dyDescent="0.25">
      <c r="A27" s="45"/>
      <c r="B27" s="45"/>
      <c r="C27" s="45"/>
      <c r="D27" s="49"/>
      <c r="E27" s="1"/>
      <c r="F27" s="1"/>
    </row>
    <row r="28" spans="1:6" x14ac:dyDescent="0.25">
      <c r="A28" s="45"/>
      <c r="B28" s="50"/>
      <c r="C28" s="46"/>
      <c r="D28" s="51"/>
      <c r="E28" s="1"/>
      <c r="F28" s="1"/>
    </row>
    <row r="29" spans="1:6" x14ac:dyDescent="0.25">
      <c r="A29" s="45"/>
      <c r="B29" s="50"/>
      <c r="C29" s="46"/>
      <c r="D29" s="51"/>
      <c r="E29" s="1"/>
      <c r="F29" s="1"/>
    </row>
    <row r="30" spans="1:6" x14ac:dyDescent="0.25">
      <c r="A30" s="45"/>
      <c r="B30" s="45"/>
      <c r="C30" s="45"/>
      <c r="D30" s="45"/>
      <c r="E30" s="1"/>
      <c r="F30" s="1"/>
    </row>
    <row r="31" spans="1:6" x14ac:dyDescent="0.25">
      <c r="A31" s="45"/>
      <c r="B31" s="47"/>
      <c r="C31" s="45"/>
      <c r="D31" s="45"/>
      <c r="E31" s="1"/>
      <c r="F31" s="1"/>
    </row>
    <row r="32" spans="1:6" x14ac:dyDescent="0.25">
      <c r="A32" s="45"/>
      <c r="B32" s="46"/>
      <c r="C32" s="46"/>
      <c r="D32" s="46"/>
      <c r="E32" s="1"/>
      <c r="F32" s="1"/>
    </row>
    <row r="33" spans="1:4" x14ac:dyDescent="0.25">
      <c r="A33" s="52"/>
      <c r="B33" s="52"/>
      <c r="C33" s="52"/>
      <c r="D33" s="52"/>
    </row>
    <row r="34" spans="1:4" x14ac:dyDescent="0.25">
      <c r="A34" s="52"/>
      <c r="B34" s="52"/>
      <c r="C34" s="52"/>
      <c r="D34" s="52"/>
    </row>
    <row r="35" spans="1:4" x14ac:dyDescent="0.25">
      <c r="A35" s="52"/>
      <c r="B35" s="52"/>
      <c r="C35" s="52"/>
      <c r="D35" s="52"/>
    </row>
    <row r="36" spans="1:4" x14ac:dyDescent="0.25">
      <c r="A36" s="52"/>
      <c r="B36" s="52"/>
      <c r="C36" s="52"/>
      <c r="D36" s="5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0" sqref="E10"/>
    </sheetView>
  </sheetViews>
  <sheetFormatPr defaultRowHeight="15" x14ac:dyDescent="0.25"/>
  <cols>
    <col min="1" max="1" width="3.5703125" customWidth="1"/>
    <col min="2" max="2" width="6.5703125" customWidth="1"/>
    <col min="3" max="3" width="49.7109375" customWidth="1"/>
    <col min="4" max="4" width="10.140625" bestFit="1" customWidth="1"/>
    <col min="5" max="5" width="17.42578125" customWidth="1"/>
  </cols>
  <sheetData>
    <row r="1" spans="1:5" x14ac:dyDescent="0.25">
      <c r="B1" t="s">
        <v>53</v>
      </c>
    </row>
    <row r="2" spans="1:5" x14ac:dyDescent="0.25">
      <c r="C2" t="s">
        <v>46</v>
      </c>
    </row>
    <row r="3" spans="1:5" x14ac:dyDescent="0.25">
      <c r="B3" t="s">
        <v>37</v>
      </c>
    </row>
    <row r="4" spans="1:5" x14ac:dyDescent="0.25">
      <c r="A4" s="38" t="s">
        <v>38</v>
      </c>
      <c r="B4" s="38" t="s">
        <v>38</v>
      </c>
      <c r="C4" s="38"/>
      <c r="D4" s="38" t="s">
        <v>39</v>
      </c>
      <c r="E4" s="38" t="s">
        <v>40</v>
      </c>
    </row>
    <row r="5" spans="1:5" x14ac:dyDescent="0.25">
      <c r="A5" s="39" t="s">
        <v>41</v>
      </c>
      <c r="B5" s="39" t="s">
        <v>42</v>
      </c>
      <c r="C5" s="39" t="s">
        <v>43</v>
      </c>
      <c r="D5" s="39" t="s">
        <v>44</v>
      </c>
      <c r="E5" s="39" t="s">
        <v>45</v>
      </c>
    </row>
    <row r="6" spans="1:5" x14ac:dyDescent="0.25">
      <c r="A6" s="14">
        <v>1</v>
      </c>
      <c r="B6" s="14"/>
      <c r="C6" s="14"/>
      <c r="D6" s="40"/>
      <c r="E6" s="14"/>
    </row>
    <row r="7" spans="1:5" x14ac:dyDescent="0.25">
      <c r="A7" s="14">
        <v>2</v>
      </c>
      <c r="B7" s="14"/>
      <c r="C7" s="14"/>
      <c r="D7" s="40"/>
      <c r="E7" s="14"/>
    </row>
    <row r="8" spans="1:5" x14ac:dyDescent="0.25">
      <c r="A8" s="14">
        <v>3</v>
      </c>
      <c r="B8" s="14"/>
      <c r="C8" s="14"/>
      <c r="D8" s="40"/>
      <c r="E8" s="14"/>
    </row>
    <row r="9" spans="1:5" x14ac:dyDescent="0.25">
      <c r="A9" s="14">
        <v>4</v>
      </c>
      <c r="B9" s="14"/>
      <c r="C9" s="14"/>
      <c r="D9" s="40"/>
      <c r="E9" s="14"/>
    </row>
    <row r="10" spans="1:5" x14ac:dyDescent="0.25">
      <c r="A10" s="14">
        <v>5</v>
      </c>
      <c r="B10" s="14"/>
      <c r="C10" s="14"/>
      <c r="D10" s="14"/>
      <c r="E10" s="14"/>
    </row>
    <row r="11" spans="1:5" x14ac:dyDescent="0.25">
      <c r="A11" s="14">
        <v>6</v>
      </c>
      <c r="B11" s="14"/>
      <c r="C11" s="14"/>
      <c r="D11" s="14"/>
      <c r="E11" s="14"/>
    </row>
    <row r="12" spans="1:5" x14ac:dyDescent="0.25">
      <c r="A12" s="14">
        <v>7</v>
      </c>
      <c r="B12" s="14"/>
      <c r="C12" s="14"/>
      <c r="D12" s="14"/>
      <c r="E12" s="14"/>
    </row>
    <row r="13" spans="1:5" x14ac:dyDescent="0.25">
      <c r="A13" s="14">
        <v>8</v>
      </c>
      <c r="B13" s="14"/>
      <c r="C13" s="14"/>
      <c r="D13" s="14"/>
      <c r="E13" s="14"/>
    </row>
    <row r="14" spans="1:5" x14ac:dyDescent="0.25">
      <c r="A14" s="14">
        <v>9</v>
      </c>
      <c r="B14" s="14"/>
      <c r="C14" s="14"/>
      <c r="D14" s="14"/>
      <c r="E14" s="14"/>
    </row>
    <row r="15" spans="1:5" x14ac:dyDescent="0.25">
      <c r="A15" s="14">
        <v>10</v>
      </c>
      <c r="B15" s="14"/>
      <c r="C15" s="14"/>
      <c r="D15" s="14"/>
      <c r="E15" s="14"/>
    </row>
    <row r="16" spans="1:5" x14ac:dyDescent="0.25">
      <c r="A16" s="14">
        <v>11</v>
      </c>
      <c r="B16" s="14"/>
      <c r="C16" s="14"/>
      <c r="D16" s="14"/>
      <c r="E16" s="14"/>
    </row>
    <row r="17" spans="1:5" x14ac:dyDescent="0.25">
      <c r="A17" s="14">
        <v>12</v>
      </c>
      <c r="B17" s="14"/>
      <c r="C17" s="14"/>
      <c r="D17" s="14"/>
      <c r="E17" s="14"/>
    </row>
    <row r="18" spans="1:5" x14ac:dyDescent="0.25">
      <c r="A18" s="14">
        <v>13</v>
      </c>
      <c r="B18" s="14"/>
      <c r="C18" s="14"/>
      <c r="D18" s="14"/>
      <c r="E18" s="14"/>
    </row>
    <row r="19" spans="1:5" x14ac:dyDescent="0.25">
      <c r="A19" s="14">
        <v>14</v>
      </c>
      <c r="B19" s="14"/>
      <c r="C19" s="14"/>
      <c r="D19" s="14"/>
      <c r="E19" s="14"/>
    </row>
    <row r="20" spans="1:5" x14ac:dyDescent="0.25">
      <c r="A20" s="14">
        <v>15</v>
      </c>
      <c r="B20" s="14"/>
      <c r="C20" s="14"/>
      <c r="D20" s="14"/>
      <c r="E20" s="14"/>
    </row>
    <row r="21" spans="1:5" x14ac:dyDescent="0.25">
      <c r="A21" s="14">
        <v>16</v>
      </c>
      <c r="B21" s="14"/>
      <c r="C21" s="14"/>
      <c r="D21" s="14"/>
      <c r="E21" s="14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3" workbookViewId="0">
      <selection activeCell="A11" sqref="A11"/>
    </sheetView>
  </sheetViews>
  <sheetFormatPr defaultRowHeight="15" x14ac:dyDescent="0.25"/>
  <cols>
    <col min="1" max="1" width="57" customWidth="1"/>
    <col min="3" max="3" width="12.140625" customWidth="1"/>
    <col min="6" max="6" width="12" customWidth="1"/>
  </cols>
  <sheetData>
    <row r="1" spans="1:8" ht="18.75" x14ac:dyDescent="0.3">
      <c r="A1" s="221" t="s">
        <v>148</v>
      </c>
      <c r="B1" s="221"/>
      <c r="C1" s="221"/>
      <c r="D1" s="221"/>
      <c r="E1" s="221"/>
      <c r="F1" s="221"/>
      <c r="G1" s="221"/>
    </row>
    <row r="2" spans="1:8" ht="18.75" x14ac:dyDescent="0.3">
      <c r="A2" s="222" t="s">
        <v>149</v>
      </c>
      <c r="B2" s="222"/>
      <c r="C2" s="222"/>
      <c r="D2" s="222"/>
      <c r="E2" s="222"/>
      <c r="F2" s="222"/>
      <c r="G2" s="222"/>
    </row>
    <row r="3" spans="1:8" ht="18.75" x14ac:dyDescent="0.3">
      <c r="A3" s="222" t="s">
        <v>173</v>
      </c>
      <c r="B3" s="222"/>
      <c r="C3" s="222"/>
      <c r="D3" s="222"/>
      <c r="E3" s="222"/>
      <c r="F3" s="222"/>
      <c r="G3" s="222"/>
      <c r="H3" s="222"/>
    </row>
    <row r="4" spans="1:8" ht="15.75" thickBot="1" x14ac:dyDescent="0.3"/>
    <row r="5" spans="1:8" x14ac:dyDescent="0.25">
      <c r="A5" s="223" t="s">
        <v>150</v>
      </c>
      <c r="B5" s="225">
        <v>923.2</v>
      </c>
      <c r="C5" s="225"/>
      <c r="D5" s="225"/>
      <c r="E5" s="225"/>
      <c r="F5" s="226" t="s">
        <v>151</v>
      </c>
    </row>
    <row r="6" spans="1:8" x14ac:dyDescent="0.25">
      <c r="A6" s="224"/>
      <c r="B6" s="88" t="s">
        <v>174</v>
      </c>
      <c r="C6" s="14" t="s">
        <v>152</v>
      </c>
      <c r="D6" s="89"/>
      <c r="E6" s="14"/>
      <c r="F6" s="226"/>
    </row>
    <row r="7" spans="1:8" x14ac:dyDescent="0.25">
      <c r="A7" s="90" t="s">
        <v>153</v>
      </c>
      <c r="B7" s="91">
        <f>B8+B9+B10+B11+B12</f>
        <v>6.66</v>
      </c>
      <c r="C7" s="92">
        <f>C8+C9+C10+C11+C12</f>
        <v>73782.144</v>
      </c>
      <c r="D7" s="91"/>
      <c r="E7" s="92"/>
      <c r="F7" s="93">
        <f>C7+E7</f>
        <v>73782.144</v>
      </c>
    </row>
    <row r="8" spans="1:8" x14ac:dyDescent="0.25">
      <c r="A8" s="94" t="s">
        <v>97</v>
      </c>
      <c r="B8" s="14">
        <v>3.26</v>
      </c>
      <c r="C8" s="14">
        <f>B8*B5*12</f>
        <v>36115.584000000003</v>
      </c>
      <c r="D8" s="14"/>
      <c r="E8" s="14"/>
      <c r="F8" s="93">
        <f t="shared" ref="F8:F27" si="0">C8+E8</f>
        <v>36115.584000000003</v>
      </c>
    </row>
    <row r="9" spans="1:8" x14ac:dyDescent="0.25">
      <c r="A9" s="94" t="s">
        <v>154</v>
      </c>
      <c r="B9" s="14">
        <v>3.4</v>
      </c>
      <c r="C9" s="14">
        <f>B9*B5*12</f>
        <v>37666.559999999998</v>
      </c>
      <c r="D9" s="14"/>
      <c r="E9" s="14"/>
      <c r="F9" s="93">
        <f t="shared" si="0"/>
        <v>37666.559999999998</v>
      </c>
    </row>
    <row r="10" spans="1:8" x14ac:dyDescent="0.25">
      <c r="A10" s="94" t="s">
        <v>155</v>
      </c>
      <c r="B10" s="14"/>
      <c r="C10" s="14">
        <f>B10*B5*6</f>
        <v>0</v>
      </c>
      <c r="D10" s="14"/>
      <c r="E10" s="14"/>
      <c r="F10" s="93">
        <f t="shared" si="0"/>
        <v>0</v>
      </c>
    </row>
    <row r="11" spans="1:8" x14ac:dyDescent="0.25">
      <c r="A11" s="95" t="s">
        <v>156</v>
      </c>
      <c r="B11" s="27"/>
      <c r="C11" s="14">
        <f>B11*B5*6</f>
        <v>0</v>
      </c>
      <c r="D11" s="27"/>
      <c r="E11" s="14"/>
      <c r="F11" s="93">
        <f t="shared" si="0"/>
        <v>0</v>
      </c>
    </row>
    <row r="12" spans="1:8" x14ac:dyDescent="0.25">
      <c r="A12" s="94" t="s">
        <v>157</v>
      </c>
      <c r="B12" s="96"/>
      <c r="C12" s="14">
        <f>B12*B5*6</f>
        <v>0</v>
      </c>
      <c r="D12" s="96"/>
      <c r="E12" s="14"/>
      <c r="F12" s="93">
        <f t="shared" si="0"/>
        <v>0</v>
      </c>
    </row>
    <row r="13" spans="1:8" ht="39" x14ac:dyDescent="0.25">
      <c r="A13" s="97" t="s">
        <v>158</v>
      </c>
      <c r="B13" s="98">
        <f t="shared" ref="B13" si="1">B14+B15+B16+B17</f>
        <v>3.09</v>
      </c>
      <c r="C13" s="92">
        <f>C14+C15+C16+C17</f>
        <v>34232.256000000008</v>
      </c>
      <c r="D13" s="98"/>
      <c r="E13" s="92"/>
      <c r="F13" s="93">
        <f t="shared" si="0"/>
        <v>34232.256000000008</v>
      </c>
    </row>
    <row r="14" spans="1:8" x14ac:dyDescent="0.25">
      <c r="A14" s="94" t="s">
        <v>159</v>
      </c>
      <c r="B14" s="14">
        <v>0.5</v>
      </c>
      <c r="C14" s="14">
        <f>B14*B5*12</f>
        <v>5539.2000000000007</v>
      </c>
      <c r="D14" s="14"/>
      <c r="E14" s="14"/>
      <c r="F14" s="93">
        <f t="shared" si="0"/>
        <v>5539.2000000000007</v>
      </c>
    </row>
    <row r="15" spans="1:8" x14ac:dyDescent="0.25">
      <c r="A15" s="99" t="s">
        <v>160</v>
      </c>
      <c r="B15" s="100">
        <v>1.44</v>
      </c>
      <c r="C15" s="14">
        <f>B15*B5*12</f>
        <v>15952.896000000001</v>
      </c>
      <c r="D15" s="100"/>
      <c r="E15" s="14"/>
      <c r="F15" s="93">
        <f t="shared" si="0"/>
        <v>15952.896000000001</v>
      </c>
    </row>
    <row r="16" spans="1:8" x14ac:dyDescent="0.25">
      <c r="A16" s="94" t="s">
        <v>161</v>
      </c>
      <c r="B16" s="14">
        <v>0.65</v>
      </c>
      <c r="C16" s="14">
        <f>B16*B5*12</f>
        <v>7200.9600000000009</v>
      </c>
      <c r="D16" s="14"/>
      <c r="E16" s="14"/>
      <c r="F16" s="93">
        <f t="shared" si="0"/>
        <v>7200.9600000000009</v>
      </c>
    </row>
    <row r="17" spans="1:6" x14ac:dyDescent="0.25">
      <c r="A17" s="94" t="s">
        <v>162</v>
      </c>
      <c r="B17" s="14">
        <v>0.5</v>
      </c>
      <c r="C17" s="14">
        <f>B17*B5*12</f>
        <v>5539.2000000000007</v>
      </c>
      <c r="D17" s="14"/>
      <c r="E17" s="14"/>
      <c r="F17" s="93">
        <f t="shared" si="0"/>
        <v>5539.2000000000007</v>
      </c>
    </row>
    <row r="18" spans="1:6" x14ac:dyDescent="0.25">
      <c r="A18" s="90" t="s">
        <v>163</v>
      </c>
      <c r="B18" s="98">
        <f t="shared" ref="B18" si="2">B19+B20</f>
        <v>5.1099999999999994</v>
      </c>
      <c r="C18" s="92">
        <f>C19+C20</f>
        <v>56610.624000000003</v>
      </c>
      <c r="D18" s="98"/>
      <c r="E18" s="92"/>
      <c r="F18" s="93">
        <f t="shared" si="0"/>
        <v>56610.624000000003</v>
      </c>
    </row>
    <row r="19" spans="1:6" x14ac:dyDescent="0.25">
      <c r="A19" s="101" t="s">
        <v>164</v>
      </c>
      <c r="B19" s="14">
        <v>2.6</v>
      </c>
      <c r="C19" s="14">
        <f>B19*B5*12</f>
        <v>28803.840000000004</v>
      </c>
      <c r="D19" s="14"/>
      <c r="E19" s="14"/>
      <c r="F19" s="93">
        <f t="shared" si="0"/>
        <v>28803.840000000004</v>
      </c>
    </row>
    <row r="20" spans="1:6" x14ac:dyDescent="0.25">
      <c r="A20" s="99" t="s">
        <v>165</v>
      </c>
      <c r="B20" s="100">
        <v>2.5099999999999998</v>
      </c>
      <c r="C20" s="14">
        <f>B20*B5*12</f>
        <v>27806.784</v>
      </c>
      <c r="D20" s="100"/>
      <c r="E20" s="14"/>
      <c r="F20" s="93">
        <f t="shared" si="0"/>
        <v>27806.784</v>
      </c>
    </row>
    <row r="21" spans="1:6" x14ac:dyDescent="0.25">
      <c r="A21" s="90" t="s">
        <v>166</v>
      </c>
      <c r="B21" s="98">
        <v>3.85</v>
      </c>
      <c r="C21" s="92">
        <f>B21*B5*12</f>
        <v>42651.840000000004</v>
      </c>
      <c r="D21" s="98"/>
      <c r="E21" s="92"/>
      <c r="F21" s="93">
        <f t="shared" si="0"/>
        <v>42651.840000000004</v>
      </c>
    </row>
    <row r="22" spans="1:6" ht="15.75" thickBot="1" x14ac:dyDescent="0.3">
      <c r="A22" s="102" t="s">
        <v>167</v>
      </c>
      <c r="B22" s="103"/>
      <c r="C22" s="104">
        <f>B22*B5*12</f>
        <v>0</v>
      </c>
      <c r="D22" s="103"/>
      <c r="E22" s="104"/>
      <c r="F22" s="92">
        <f t="shared" si="0"/>
        <v>0</v>
      </c>
    </row>
    <row r="23" spans="1:6" ht="15.75" thickBot="1" x14ac:dyDescent="0.3">
      <c r="A23" s="105" t="s">
        <v>168</v>
      </c>
      <c r="B23" s="106">
        <f>B7+B13+B18+B21+B22</f>
        <v>18.71</v>
      </c>
      <c r="C23" s="107">
        <f>C7+C13+C18+C21+C22</f>
        <v>207276.864</v>
      </c>
      <c r="D23" s="106"/>
      <c r="E23" s="107"/>
      <c r="F23" s="92">
        <f t="shared" si="0"/>
        <v>207276.864</v>
      </c>
    </row>
    <row r="24" spans="1:6" x14ac:dyDescent="0.25">
      <c r="A24" s="98" t="s">
        <v>169</v>
      </c>
      <c r="B24" s="108">
        <f t="shared" ref="B24:C24" si="3">B25+B26+B27</f>
        <v>0.8</v>
      </c>
      <c r="C24" s="109">
        <f t="shared" si="3"/>
        <v>8862.7200000000012</v>
      </c>
      <c r="D24" s="108"/>
      <c r="E24" s="108"/>
      <c r="F24" s="91">
        <f t="shared" si="0"/>
        <v>8862.7200000000012</v>
      </c>
    </row>
    <row r="25" spans="1:6" x14ac:dyDescent="0.25">
      <c r="A25" s="110" t="s">
        <v>170</v>
      </c>
      <c r="B25" s="110">
        <v>0.42</v>
      </c>
      <c r="C25" s="111">
        <f>B25*B5*12</f>
        <v>4652.9279999999999</v>
      </c>
      <c r="D25" s="110"/>
      <c r="E25" s="112"/>
      <c r="F25" s="91">
        <f t="shared" si="0"/>
        <v>4652.9279999999999</v>
      </c>
    </row>
    <row r="26" spans="1:6" x14ac:dyDescent="0.25">
      <c r="A26" s="110" t="s">
        <v>171</v>
      </c>
      <c r="B26" s="110">
        <v>0.05</v>
      </c>
      <c r="C26" s="111">
        <f>B26*B5*12</f>
        <v>553.92000000000007</v>
      </c>
      <c r="D26" s="110"/>
      <c r="E26" s="112"/>
      <c r="F26" s="91">
        <f t="shared" si="0"/>
        <v>553.92000000000007</v>
      </c>
    </row>
    <row r="27" spans="1:6" x14ac:dyDescent="0.25">
      <c r="A27" s="110" t="s">
        <v>172</v>
      </c>
      <c r="B27" s="110">
        <v>0.33</v>
      </c>
      <c r="C27" s="111">
        <f>B27*B5*12</f>
        <v>3655.8720000000003</v>
      </c>
      <c r="D27" s="110"/>
      <c r="E27" s="112"/>
      <c r="F27" s="91">
        <f t="shared" si="0"/>
        <v>3655.8720000000003</v>
      </c>
    </row>
    <row r="28" spans="1:6" ht="15.75" thickBot="1" x14ac:dyDescent="0.3">
      <c r="A28" s="113" t="s">
        <v>168</v>
      </c>
      <c r="B28" s="114">
        <f>B7+B13+B18+B21+B22+B24</f>
        <v>19.510000000000002</v>
      </c>
      <c r="C28" s="114">
        <f>C7+C13+C18+C21+C22+C24</f>
        <v>216139.584</v>
      </c>
      <c r="D28" s="114"/>
      <c r="E28" s="114"/>
      <c r="F28" s="114">
        <f t="shared" ref="F28" si="4">F7+F13+F18+F21+F22+F24</f>
        <v>216139.584</v>
      </c>
    </row>
  </sheetData>
  <mergeCells count="6">
    <mergeCell ref="A1:G1"/>
    <mergeCell ref="A2:G2"/>
    <mergeCell ref="A3:H3"/>
    <mergeCell ref="A5:A6"/>
    <mergeCell ref="B5:E5"/>
    <mergeCell ref="F5:F6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10" sqref="D10"/>
    </sheetView>
  </sheetViews>
  <sheetFormatPr defaultRowHeight="15" x14ac:dyDescent="0.25"/>
  <cols>
    <col min="1" max="1" width="3.85546875" customWidth="1"/>
    <col min="2" max="2" width="54.42578125" customWidth="1"/>
    <col min="3" max="3" width="11.140625" customWidth="1"/>
    <col min="4" max="4" width="12.5703125" customWidth="1"/>
  </cols>
  <sheetData>
    <row r="1" spans="1:4" ht="21" x14ac:dyDescent="0.35">
      <c r="A1" s="1"/>
      <c r="B1" s="131" t="s">
        <v>177</v>
      </c>
      <c r="C1" s="131"/>
      <c r="D1" s="131"/>
    </row>
    <row r="2" spans="1:4" ht="15.75" x14ac:dyDescent="0.25">
      <c r="A2" s="5"/>
      <c r="B2" s="129" t="s">
        <v>30</v>
      </c>
      <c r="C2" s="129"/>
      <c r="D2" s="129"/>
    </row>
    <row r="3" spans="1:4" ht="15.75" x14ac:dyDescent="0.25">
      <c r="A3" s="5"/>
      <c r="B3" s="130" t="s">
        <v>52</v>
      </c>
      <c r="C3" s="130"/>
      <c r="D3" s="130"/>
    </row>
    <row r="4" spans="1:4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6"/>
      <c r="B5" s="46" t="s">
        <v>9</v>
      </c>
      <c r="C5" s="46"/>
      <c r="D5" s="2"/>
    </row>
    <row r="6" spans="1:4" x14ac:dyDescent="0.25">
      <c r="A6" s="45">
        <v>1</v>
      </c>
      <c r="B6" s="45" t="s">
        <v>183</v>
      </c>
      <c r="C6" s="58">
        <v>4460</v>
      </c>
      <c r="D6" s="2">
        <f>C6</f>
        <v>4460</v>
      </c>
    </row>
    <row r="7" spans="1:4" x14ac:dyDescent="0.25">
      <c r="A7" s="56"/>
      <c r="B7" s="56" t="s">
        <v>10</v>
      </c>
      <c r="C7" s="69"/>
      <c r="D7" s="13"/>
    </row>
    <row r="8" spans="1:4" x14ac:dyDescent="0.25">
      <c r="A8" s="53">
        <v>1</v>
      </c>
      <c r="B8" s="45" t="s">
        <v>184</v>
      </c>
      <c r="C8" s="69">
        <v>1356</v>
      </c>
      <c r="D8" s="60">
        <f>C8+D6</f>
        <v>5816</v>
      </c>
    </row>
    <row r="9" spans="1:4" x14ac:dyDescent="0.25">
      <c r="A9" s="61"/>
      <c r="B9" s="62" t="s">
        <v>13</v>
      </c>
      <c r="C9" s="53"/>
      <c r="D9" s="56"/>
    </row>
    <row r="10" spans="1:4" x14ac:dyDescent="0.25">
      <c r="A10" s="63">
        <v>1</v>
      </c>
      <c r="B10" s="70" t="s">
        <v>188</v>
      </c>
      <c r="C10" s="64">
        <v>1200</v>
      </c>
      <c r="D10" s="126">
        <f>C10+D8</f>
        <v>7016</v>
      </c>
    </row>
    <row r="11" spans="1:4" x14ac:dyDescent="0.25">
      <c r="A11" s="53"/>
      <c r="B11" s="45"/>
      <c r="C11" s="53"/>
      <c r="D11" s="56"/>
    </row>
    <row r="12" spans="1:4" x14ac:dyDescent="0.25">
      <c r="A12" s="53"/>
      <c r="B12" s="56"/>
      <c r="C12" s="53"/>
      <c r="D12" s="53"/>
    </row>
    <row r="13" spans="1:4" x14ac:dyDescent="0.25">
      <c r="A13" s="53"/>
      <c r="B13" s="53"/>
      <c r="C13" s="53"/>
      <c r="D13" s="56"/>
    </row>
    <row r="14" spans="1:4" x14ac:dyDescent="0.25">
      <c r="A14" s="53"/>
      <c r="B14" s="56"/>
      <c r="C14" s="56"/>
      <c r="D14" s="56"/>
    </row>
    <row r="15" spans="1:4" x14ac:dyDescent="0.25">
      <c r="A15" s="53"/>
      <c r="B15" s="53"/>
      <c r="C15" s="56"/>
      <c r="D15" s="56"/>
    </row>
    <row r="16" spans="1:4" x14ac:dyDescent="0.25">
      <c r="A16" s="53"/>
      <c r="B16" s="123"/>
      <c r="C16" s="53"/>
      <c r="D16" s="53"/>
    </row>
    <row r="17" spans="1:4" x14ac:dyDescent="0.25">
      <c r="A17" s="53"/>
      <c r="B17" s="53"/>
      <c r="C17" s="56"/>
      <c r="D17" s="56"/>
    </row>
    <row r="18" spans="1:4" x14ac:dyDescent="0.25">
      <c r="A18" s="53"/>
      <c r="B18" s="56"/>
      <c r="C18" s="56"/>
      <c r="D18" s="56"/>
    </row>
    <row r="19" spans="1:4" x14ac:dyDescent="0.25">
      <c r="A19" s="53"/>
      <c r="B19" s="53"/>
      <c r="C19" s="53"/>
      <c r="D19" s="56"/>
    </row>
    <row r="20" spans="1:4" x14ac:dyDescent="0.25">
      <c r="A20" s="53"/>
      <c r="B20" s="55"/>
      <c r="C20" s="53"/>
      <c r="D20" s="53"/>
    </row>
    <row r="21" spans="1:4" x14ac:dyDescent="0.25">
      <c r="A21" s="53"/>
      <c r="B21" s="45"/>
      <c r="C21" s="53"/>
      <c r="D21" s="53"/>
    </row>
    <row r="22" spans="1:4" x14ac:dyDescent="0.25">
      <c r="A22" s="53"/>
      <c r="B22" s="56"/>
      <c r="C22" s="56"/>
      <c r="D22" s="56"/>
    </row>
    <row r="23" spans="1:4" x14ac:dyDescent="0.25">
      <c r="A23" s="53"/>
      <c r="B23" s="66"/>
      <c r="C23" s="53"/>
      <c r="D23" s="53"/>
    </row>
    <row r="24" spans="1:4" x14ac:dyDescent="0.25">
      <c r="A24" s="53"/>
      <c r="B24" s="55"/>
      <c r="C24" s="53"/>
      <c r="D24" s="53"/>
    </row>
    <row r="25" spans="1:4" x14ac:dyDescent="0.25">
      <c r="A25" s="53"/>
      <c r="B25" s="45"/>
      <c r="C25" s="53"/>
      <c r="D25" s="56"/>
    </row>
    <row r="26" spans="1:4" x14ac:dyDescent="0.25">
      <c r="A26" s="53"/>
      <c r="B26" s="66"/>
      <c r="C26" s="56"/>
      <c r="D26" s="56"/>
    </row>
    <row r="27" spans="1:4" x14ac:dyDescent="0.25">
      <c r="A27" s="53"/>
      <c r="B27" s="67"/>
      <c r="C27" s="53"/>
      <c r="D27" s="53"/>
    </row>
    <row r="28" spans="1:4" x14ac:dyDescent="0.25">
      <c r="A28" s="53"/>
      <c r="B28" s="66"/>
      <c r="C28" s="56"/>
      <c r="D28" s="56"/>
    </row>
    <row r="29" spans="1:4" x14ac:dyDescent="0.25">
      <c r="A29" s="53"/>
      <c r="B29" s="66"/>
      <c r="C29" s="53"/>
      <c r="D29" s="53"/>
    </row>
    <row r="30" spans="1:4" x14ac:dyDescent="0.25">
      <c r="A30" s="53"/>
      <c r="B30" s="67"/>
      <c r="C30" s="53"/>
      <c r="D30" s="53"/>
    </row>
    <row r="31" spans="1:4" x14ac:dyDescent="0.25">
      <c r="A31" s="53"/>
      <c r="B31" s="66"/>
      <c r="C31" s="56"/>
      <c r="D31" s="56"/>
    </row>
    <row r="32" spans="1:4" x14ac:dyDescent="0.25">
      <c r="A32" s="52"/>
      <c r="B32" s="52"/>
      <c r="C32" s="52"/>
      <c r="D32" s="5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9" sqref="C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128" t="s">
        <v>177</v>
      </c>
      <c r="C1" s="128"/>
      <c r="D1" s="128"/>
      <c r="E1" s="6"/>
      <c r="F1" s="6"/>
      <c r="G1" s="6"/>
      <c r="H1" s="6"/>
    </row>
    <row r="2" spans="1:8" ht="21" x14ac:dyDescent="0.35">
      <c r="A2" s="1"/>
      <c r="B2" s="6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36"/>
      <c r="B3" s="127" t="s">
        <v>6</v>
      </c>
      <c r="C3" s="127"/>
      <c r="D3" s="127"/>
      <c r="E3" s="1"/>
      <c r="F3" s="1"/>
      <c r="G3" s="1"/>
      <c r="H3" s="1"/>
    </row>
    <row r="4" spans="1:8" x14ac:dyDescent="0.25">
      <c r="A4" s="33"/>
      <c r="B4" s="37" t="s">
        <v>0</v>
      </c>
      <c r="C4" s="33" t="s">
        <v>1</v>
      </c>
      <c r="D4" s="37" t="s">
        <v>26</v>
      </c>
      <c r="E4" s="1"/>
      <c r="F4" s="1"/>
      <c r="G4" s="1"/>
      <c r="H4" s="1"/>
    </row>
    <row r="5" spans="1:8" x14ac:dyDescent="0.25">
      <c r="A5" s="45"/>
      <c r="B5" s="46" t="s">
        <v>5</v>
      </c>
      <c r="C5" s="45"/>
      <c r="D5" s="45"/>
      <c r="E5" s="1"/>
      <c r="F5" s="1"/>
      <c r="G5" s="1"/>
      <c r="H5" s="1"/>
    </row>
    <row r="6" spans="1:8" x14ac:dyDescent="0.25">
      <c r="A6" s="45">
        <v>1</v>
      </c>
      <c r="B6" s="45" t="s">
        <v>181</v>
      </c>
      <c r="C6" s="45">
        <v>3200</v>
      </c>
      <c r="D6" s="46">
        <f>C6</f>
        <v>3200</v>
      </c>
      <c r="E6" s="1"/>
      <c r="F6" s="1"/>
      <c r="G6" s="1"/>
      <c r="H6" s="1"/>
    </row>
    <row r="7" spans="1:8" x14ac:dyDescent="0.25">
      <c r="A7" s="45"/>
      <c r="B7" s="46" t="s">
        <v>3</v>
      </c>
      <c r="C7" s="45"/>
      <c r="D7" s="45"/>
      <c r="E7" s="1"/>
      <c r="F7" s="1"/>
      <c r="G7" s="1"/>
      <c r="H7" s="1"/>
    </row>
    <row r="8" spans="1:8" x14ac:dyDescent="0.25">
      <c r="A8" s="45">
        <v>1</v>
      </c>
      <c r="B8" s="45" t="s">
        <v>182</v>
      </c>
      <c r="C8" s="45">
        <f>949.5+3798</f>
        <v>4747.5</v>
      </c>
      <c r="D8" s="46">
        <f>C8+D6</f>
        <v>7947.5</v>
      </c>
      <c r="E8" s="1"/>
      <c r="F8" s="1"/>
      <c r="G8" s="1"/>
      <c r="H8" s="1"/>
    </row>
    <row r="9" spans="1:8" s="1" customFormat="1" x14ac:dyDescent="0.25">
      <c r="A9" s="45"/>
      <c r="B9" s="46" t="s">
        <v>12</v>
      </c>
      <c r="C9" s="45"/>
      <c r="D9" s="45"/>
    </row>
    <row r="10" spans="1:8" s="3" customFormat="1" ht="30" x14ac:dyDescent="0.25">
      <c r="A10" s="57">
        <v>1</v>
      </c>
      <c r="B10" s="45" t="s">
        <v>185</v>
      </c>
      <c r="C10" s="45">
        <v>3540</v>
      </c>
      <c r="D10" s="46">
        <f>C10+D8</f>
        <v>11487.5</v>
      </c>
    </row>
    <row r="11" spans="1:8" s="1" customFormat="1" x14ac:dyDescent="0.25">
      <c r="A11" s="45"/>
      <c r="B11" s="45"/>
      <c r="C11" s="45"/>
      <c r="D11" s="45"/>
    </row>
    <row r="12" spans="1:8" s="3" customFormat="1" x14ac:dyDescent="0.25">
      <c r="A12" s="45"/>
      <c r="B12" s="46"/>
      <c r="C12" s="46"/>
      <c r="D12" s="46"/>
    </row>
    <row r="13" spans="1:8" s="3" customFormat="1" x14ac:dyDescent="0.25">
      <c r="A13" s="46"/>
      <c r="B13" s="45"/>
      <c r="C13" s="45"/>
      <c r="D13" s="46"/>
    </row>
    <row r="14" spans="1:8" s="1" customFormat="1" x14ac:dyDescent="0.25">
      <c r="A14" s="45"/>
      <c r="B14" s="45"/>
      <c r="C14" s="45"/>
      <c r="D14" s="45"/>
    </row>
    <row r="15" spans="1:8" s="1" customFormat="1" x14ac:dyDescent="0.25">
      <c r="A15" s="45"/>
      <c r="B15" s="46"/>
      <c r="C15" s="46"/>
      <c r="D15" s="46"/>
    </row>
    <row r="16" spans="1:8" s="1" customFormat="1" x14ac:dyDescent="0.25">
      <c r="A16" s="45"/>
      <c r="B16" s="46"/>
      <c r="C16" s="45"/>
      <c r="D16" s="45"/>
    </row>
    <row r="17" spans="1:4" s="1" customFormat="1" x14ac:dyDescent="0.25">
      <c r="A17" s="45"/>
      <c r="B17" s="45"/>
      <c r="C17" s="45"/>
      <c r="D17" s="45"/>
    </row>
    <row r="18" spans="1:4" s="3" customFormat="1" x14ac:dyDescent="0.25">
      <c r="A18" s="46"/>
      <c r="B18" s="46"/>
      <c r="C18" s="46"/>
      <c r="D18" s="46"/>
    </row>
    <row r="19" spans="1:4" s="1" customFormat="1" x14ac:dyDescent="0.25">
      <c r="A19" s="45"/>
      <c r="B19" s="46"/>
      <c r="C19" s="45"/>
      <c r="D19" s="45"/>
    </row>
    <row r="20" spans="1:4" s="1" customFormat="1" x14ac:dyDescent="0.25">
      <c r="A20" s="45"/>
      <c r="B20" s="45"/>
      <c r="C20" s="45"/>
      <c r="D20" s="45"/>
    </row>
    <row r="21" spans="1:4" s="1" customFormat="1" x14ac:dyDescent="0.25">
      <c r="A21" s="45"/>
      <c r="B21" s="46"/>
      <c r="C21" s="46"/>
      <c r="D21" s="46"/>
    </row>
    <row r="22" spans="1:4" s="1" customFormat="1" x14ac:dyDescent="0.25">
      <c r="A22" s="46"/>
      <c r="B22" s="46"/>
      <c r="C22" s="46"/>
      <c r="D22" s="46"/>
    </row>
    <row r="23" spans="1:4" s="1" customFormat="1" ht="15.75" customHeight="1" x14ac:dyDescent="0.25">
      <c r="A23" s="45"/>
      <c r="B23" s="45"/>
      <c r="C23" s="45"/>
      <c r="D23" s="45"/>
    </row>
    <row r="24" spans="1:4" s="1" customFormat="1" x14ac:dyDescent="0.25">
      <c r="A24" s="45"/>
      <c r="B24" s="46"/>
      <c r="C24" s="46"/>
      <c r="D24" s="46"/>
    </row>
    <row r="25" spans="1:4" s="1" customFormat="1" x14ac:dyDescent="0.25">
      <c r="A25" s="45"/>
      <c r="B25" s="45"/>
      <c r="C25" s="46"/>
      <c r="D25" s="46"/>
    </row>
    <row r="26" spans="1:4" x14ac:dyDescent="0.25">
      <c r="A26" s="53"/>
      <c r="B26" s="54"/>
      <c r="C26" s="53"/>
      <c r="D26" s="53"/>
    </row>
    <row r="27" spans="1:4" x14ac:dyDescent="0.25">
      <c r="A27" s="53"/>
      <c r="B27" s="55"/>
      <c r="C27" s="53"/>
      <c r="D27" s="53"/>
    </row>
    <row r="28" spans="1:4" x14ac:dyDescent="0.25">
      <c r="A28" s="53"/>
      <c r="B28" s="55"/>
      <c r="C28" s="53"/>
      <c r="D28" s="53"/>
    </row>
    <row r="29" spans="1:4" x14ac:dyDescent="0.25">
      <c r="A29" s="53"/>
      <c r="B29" s="55"/>
      <c r="C29" s="53"/>
      <c r="D29" s="53"/>
    </row>
    <row r="30" spans="1:4" x14ac:dyDescent="0.25">
      <c r="A30" s="53"/>
      <c r="B30" s="54"/>
      <c r="C30" s="56"/>
      <c r="D30" s="56"/>
    </row>
    <row r="31" spans="1:4" x14ac:dyDescent="0.25">
      <c r="A31" s="53"/>
      <c r="B31" s="54"/>
      <c r="C31" s="53"/>
      <c r="D31" s="53"/>
    </row>
    <row r="32" spans="1:4" x14ac:dyDescent="0.25">
      <c r="A32" s="53"/>
      <c r="B32" s="55"/>
      <c r="C32" s="53"/>
      <c r="D32" s="53"/>
    </row>
    <row r="33" spans="1:4" x14ac:dyDescent="0.25">
      <c r="A33" s="53"/>
      <c r="B33" s="54"/>
      <c r="C33" s="56"/>
      <c r="D33" s="56"/>
    </row>
    <row r="34" spans="1:4" x14ac:dyDescent="0.25">
      <c r="A34" s="52"/>
      <c r="B34" s="52"/>
      <c r="C34" s="52"/>
      <c r="D34" s="52"/>
    </row>
    <row r="35" spans="1:4" x14ac:dyDescent="0.25">
      <c r="A35" s="52"/>
      <c r="B35" s="52"/>
      <c r="C35" s="52"/>
      <c r="D35" s="5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8" sqref="B8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128" t="s">
        <v>177</v>
      </c>
      <c r="C1" s="128"/>
      <c r="D1" s="128"/>
    </row>
    <row r="2" spans="1:4" ht="21" x14ac:dyDescent="0.35">
      <c r="A2" s="1"/>
      <c r="B2" s="6" t="s">
        <v>30</v>
      </c>
      <c r="C2" s="1"/>
      <c r="D2" s="1"/>
    </row>
    <row r="3" spans="1:4" x14ac:dyDescent="0.25">
      <c r="A3" s="1"/>
      <c r="B3" s="127" t="s">
        <v>47</v>
      </c>
      <c r="C3" s="127"/>
      <c r="D3" s="12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2" t="s">
        <v>2</v>
      </c>
      <c r="C5" s="7"/>
      <c r="D5" s="7"/>
    </row>
    <row r="6" spans="1:4" x14ac:dyDescent="0.25">
      <c r="A6" s="45">
        <v>1</v>
      </c>
      <c r="B6" s="45" t="s">
        <v>178</v>
      </c>
      <c r="C6" s="45">
        <v>1207</v>
      </c>
      <c r="D6" s="46">
        <f>C6</f>
        <v>1207</v>
      </c>
    </row>
    <row r="7" spans="1:4" x14ac:dyDescent="0.25">
      <c r="A7" s="45"/>
      <c r="B7" s="46" t="s">
        <v>13</v>
      </c>
      <c r="C7" s="45"/>
      <c r="D7" s="45"/>
    </row>
    <row r="8" spans="1:4" x14ac:dyDescent="0.25">
      <c r="A8" s="45">
        <v>1</v>
      </c>
      <c r="B8" s="45" t="s">
        <v>187</v>
      </c>
      <c r="C8" s="46">
        <v>1207</v>
      </c>
      <c r="D8" s="46">
        <f>C8+D6</f>
        <v>2414</v>
      </c>
    </row>
    <row r="9" spans="1:4" x14ac:dyDescent="0.25">
      <c r="A9" s="45"/>
      <c r="B9" s="46"/>
      <c r="C9" s="45"/>
      <c r="D9" s="46"/>
    </row>
    <row r="10" spans="1:4" x14ac:dyDescent="0.25">
      <c r="A10" s="45"/>
      <c r="B10" s="45"/>
      <c r="C10" s="45"/>
      <c r="D10" s="46"/>
    </row>
    <row r="11" spans="1:4" x14ac:dyDescent="0.25">
      <c r="A11" s="45"/>
      <c r="B11" s="46"/>
      <c r="C11" s="45"/>
      <c r="D11" s="46"/>
    </row>
    <row r="12" spans="1:4" x14ac:dyDescent="0.25">
      <c r="A12" s="45"/>
      <c r="B12" s="45"/>
      <c r="C12" s="45"/>
      <c r="D12" s="46"/>
    </row>
    <row r="13" spans="1:4" x14ac:dyDescent="0.25">
      <c r="A13" s="45"/>
      <c r="B13" s="45"/>
      <c r="C13" s="45"/>
      <c r="D13" s="46"/>
    </row>
    <row r="14" spans="1:4" x14ac:dyDescent="0.25">
      <c r="A14" s="46"/>
      <c r="B14" s="45"/>
      <c r="C14" s="45"/>
      <c r="D14" s="46"/>
    </row>
    <row r="15" spans="1:4" x14ac:dyDescent="0.25">
      <c r="A15" s="45"/>
      <c r="B15" s="45"/>
      <c r="C15" s="45"/>
      <c r="D15" s="45"/>
    </row>
    <row r="16" spans="1:4" x14ac:dyDescent="0.25">
      <c r="A16" s="45"/>
      <c r="B16" s="46"/>
      <c r="C16" s="46"/>
      <c r="D16" s="46"/>
    </row>
    <row r="17" spans="1:4" x14ac:dyDescent="0.25">
      <c r="A17" s="45"/>
      <c r="B17" s="46"/>
      <c r="C17" s="45"/>
      <c r="D17" s="45"/>
    </row>
    <row r="18" spans="1:4" x14ac:dyDescent="0.25">
      <c r="A18" s="45"/>
      <c r="B18" s="45"/>
      <c r="C18" s="45"/>
      <c r="D18" s="45"/>
    </row>
    <row r="19" spans="1:4" x14ac:dyDescent="0.25">
      <c r="A19" s="46"/>
      <c r="B19" s="46"/>
      <c r="C19" s="46"/>
      <c r="D19" s="46"/>
    </row>
    <row r="20" spans="1:4" x14ac:dyDescent="0.25">
      <c r="A20" s="45"/>
      <c r="B20" s="46"/>
      <c r="C20" s="45"/>
      <c r="D20" s="45"/>
    </row>
    <row r="21" spans="1:4" x14ac:dyDescent="0.25">
      <c r="A21" s="45"/>
      <c r="B21" s="45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6"/>
      <c r="B23" s="46"/>
      <c r="C23" s="46"/>
      <c r="D23" s="46"/>
    </row>
    <row r="24" spans="1:4" x14ac:dyDescent="0.25">
      <c r="A24" s="45"/>
      <c r="B24" s="45"/>
      <c r="C24" s="45"/>
      <c r="D24" s="45"/>
    </row>
    <row r="25" spans="1:4" x14ac:dyDescent="0.25">
      <c r="A25" s="45"/>
      <c r="B25" s="46"/>
      <c r="C25" s="46"/>
      <c r="D25" s="46"/>
    </row>
    <row r="26" spans="1:4" x14ac:dyDescent="0.25">
      <c r="A26" s="45"/>
      <c r="B26" s="45"/>
      <c r="C26" s="46"/>
      <c r="D26" s="46"/>
    </row>
    <row r="27" spans="1:4" x14ac:dyDescent="0.25">
      <c r="A27" s="53"/>
      <c r="B27" s="54"/>
      <c r="C27" s="53"/>
      <c r="D27" s="53"/>
    </row>
    <row r="28" spans="1:4" x14ac:dyDescent="0.25">
      <c r="A28" s="53"/>
      <c r="B28" s="55"/>
      <c r="C28" s="53"/>
      <c r="D28" s="53"/>
    </row>
    <row r="29" spans="1:4" x14ac:dyDescent="0.25">
      <c r="A29" s="53"/>
      <c r="B29" s="55"/>
      <c r="C29" s="53"/>
      <c r="D29" s="53"/>
    </row>
    <row r="30" spans="1:4" x14ac:dyDescent="0.25">
      <c r="A30" s="53"/>
      <c r="B30" s="55"/>
      <c r="C30" s="53"/>
      <c r="D30" s="53"/>
    </row>
    <row r="31" spans="1:4" x14ac:dyDescent="0.25">
      <c r="A31" s="53"/>
      <c r="B31" s="54"/>
      <c r="C31" s="56"/>
      <c r="D31" s="56"/>
    </row>
    <row r="32" spans="1:4" x14ac:dyDescent="0.25">
      <c r="A32" s="53"/>
      <c r="B32" s="54"/>
      <c r="C32" s="53"/>
      <c r="D32" s="53"/>
    </row>
    <row r="33" spans="1:4" x14ac:dyDescent="0.25">
      <c r="A33" s="53"/>
      <c r="B33" s="55"/>
      <c r="C33" s="53"/>
      <c r="D33" s="53"/>
    </row>
    <row r="34" spans="1:4" x14ac:dyDescent="0.25">
      <c r="A34" s="53"/>
      <c r="B34" s="54"/>
      <c r="C34" s="56"/>
      <c r="D34" s="5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5" sqref="B5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131" t="s">
        <v>177</v>
      </c>
      <c r="C1" s="131"/>
      <c r="D1" s="131"/>
      <c r="E1" s="6"/>
      <c r="F1" s="6"/>
      <c r="G1" s="6"/>
      <c r="H1" s="6"/>
    </row>
    <row r="2" spans="1:8" ht="21.6" customHeight="1" x14ac:dyDescent="0.25">
      <c r="A2" s="5"/>
      <c r="B2" s="129" t="s">
        <v>30</v>
      </c>
      <c r="C2" s="129"/>
      <c r="D2" s="129"/>
      <c r="E2" s="1"/>
      <c r="F2" s="1"/>
      <c r="G2" s="1"/>
      <c r="H2" s="1"/>
    </row>
    <row r="3" spans="1:8" ht="17.25" customHeight="1" x14ac:dyDescent="0.25">
      <c r="A3" s="5"/>
      <c r="B3" s="130" t="s">
        <v>48</v>
      </c>
      <c r="C3" s="130"/>
      <c r="D3" s="130"/>
      <c r="E3" s="1"/>
      <c r="F3" s="1"/>
      <c r="G3" s="1"/>
      <c r="H3" s="1"/>
    </row>
    <row r="4" spans="1:8" ht="30" x14ac:dyDescent="0.25">
      <c r="A4" s="33"/>
      <c r="B4" s="37" t="s">
        <v>0</v>
      </c>
      <c r="C4" s="33" t="s">
        <v>1</v>
      </c>
      <c r="D4" s="33" t="s">
        <v>26</v>
      </c>
      <c r="E4" s="1"/>
      <c r="F4" s="1"/>
      <c r="G4" s="1"/>
      <c r="H4" s="1"/>
    </row>
    <row r="5" spans="1:8" x14ac:dyDescent="0.25">
      <c r="A5" s="46"/>
      <c r="B5" s="46"/>
      <c r="C5" s="46"/>
      <c r="D5" s="46"/>
      <c r="E5" s="1"/>
      <c r="F5" s="1"/>
      <c r="G5" s="1"/>
      <c r="H5" s="1"/>
    </row>
    <row r="6" spans="1:8" x14ac:dyDescent="0.25">
      <c r="A6" s="45"/>
      <c r="B6" s="45"/>
      <c r="C6" s="58"/>
      <c r="D6" s="46"/>
    </row>
    <row r="7" spans="1:8" x14ac:dyDescent="0.25">
      <c r="A7" s="53"/>
      <c r="B7" s="53"/>
      <c r="C7" s="59"/>
      <c r="D7" s="56"/>
    </row>
    <row r="8" spans="1:8" x14ac:dyDescent="0.25">
      <c r="A8" s="53"/>
      <c r="B8" s="45"/>
      <c r="C8" s="59"/>
      <c r="D8" s="60"/>
    </row>
    <row r="9" spans="1:8" x14ac:dyDescent="0.25">
      <c r="A9" s="61"/>
      <c r="B9" s="62"/>
      <c r="C9" s="56"/>
      <c r="D9" s="56"/>
    </row>
    <row r="10" spans="1:8" x14ac:dyDescent="0.25">
      <c r="A10" s="63"/>
      <c r="B10" s="70"/>
      <c r="C10" s="64"/>
      <c r="D10" s="65"/>
    </row>
    <row r="11" spans="1:8" x14ac:dyDescent="0.25">
      <c r="A11" s="53"/>
      <c r="B11" s="45"/>
      <c r="C11" s="53"/>
      <c r="D11" s="53"/>
    </row>
    <row r="12" spans="1:8" x14ac:dyDescent="0.25">
      <c r="A12" s="53"/>
      <c r="B12" s="53"/>
      <c r="C12" s="53"/>
      <c r="D12" s="56"/>
    </row>
    <row r="13" spans="1:8" x14ac:dyDescent="0.25">
      <c r="A13" s="53"/>
      <c r="B13" s="56"/>
      <c r="C13" s="53"/>
      <c r="D13" s="53"/>
    </row>
    <row r="14" spans="1:8" x14ac:dyDescent="0.25">
      <c r="A14" s="53"/>
      <c r="B14" s="53"/>
      <c r="C14" s="53"/>
      <c r="D14" s="56"/>
    </row>
    <row r="15" spans="1:8" x14ac:dyDescent="0.25">
      <c r="A15" s="53"/>
      <c r="B15" s="53"/>
      <c r="C15" s="53"/>
      <c r="D15" s="53"/>
    </row>
    <row r="16" spans="1:8" x14ac:dyDescent="0.25">
      <c r="A16" s="53"/>
      <c r="B16" s="53"/>
      <c r="C16" s="53"/>
      <c r="D16" s="53"/>
    </row>
    <row r="17" spans="1:4" x14ac:dyDescent="0.25">
      <c r="A17" s="53"/>
      <c r="B17" s="53"/>
      <c r="C17" s="53"/>
      <c r="D17" s="53"/>
    </row>
    <row r="18" spans="1:4" x14ac:dyDescent="0.25">
      <c r="A18" s="53"/>
      <c r="B18" s="53"/>
      <c r="C18" s="53"/>
      <c r="D18" s="53"/>
    </row>
    <row r="19" spans="1:4" x14ac:dyDescent="0.25">
      <c r="A19" s="53"/>
      <c r="B19" s="56"/>
      <c r="C19" s="56"/>
      <c r="D19" s="56"/>
    </row>
    <row r="20" spans="1:4" x14ac:dyDescent="0.25">
      <c r="A20" s="53"/>
      <c r="B20" s="56"/>
      <c r="C20" s="53"/>
      <c r="D20" s="53"/>
    </row>
    <row r="21" spans="1:4" x14ac:dyDescent="0.25">
      <c r="A21" s="53"/>
      <c r="B21" s="55"/>
      <c r="C21" s="53"/>
      <c r="D21" s="53"/>
    </row>
    <row r="22" spans="1:4" x14ac:dyDescent="0.25">
      <c r="A22" s="53"/>
      <c r="B22" s="45"/>
      <c r="C22" s="53"/>
      <c r="D22" s="53"/>
    </row>
    <row r="23" spans="1:4" x14ac:dyDescent="0.25">
      <c r="A23" s="53"/>
      <c r="B23" s="56"/>
      <c r="C23" s="56"/>
      <c r="D23" s="56"/>
    </row>
    <row r="24" spans="1:4" x14ac:dyDescent="0.25">
      <c r="A24" s="53"/>
      <c r="B24" s="66"/>
      <c r="C24" s="53"/>
      <c r="D24" s="53"/>
    </row>
    <row r="25" spans="1:4" x14ac:dyDescent="0.25">
      <c r="A25" s="53"/>
      <c r="B25" s="55"/>
      <c r="C25" s="53"/>
      <c r="D25" s="53"/>
    </row>
    <row r="26" spans="1:4" x14ac:dyDescent="0.25">
      <c r="A26" s="53"/>
      <c r="B26" s="45"/>
      <c r="C26" s="53"/>
      <c r="D26" s="56"/>
    </row>
    <row r="27" spans="1:4" x14ac:dyDescent="0.25">
      <c r="A27" s="53"/>
      <c r="B27" s="66"/>
      <c r="C27" s="56"/>
      <c r="D27" s="56"/>
    </row>
    <row r="28" spans="1:4" x14ac:dyDescent="0.25">
      <c r="A28" s="53"/>
      <c r="B28" s="67"/>
      <c r="C28" s="53"/>
      <c r="D28" s="53"/>
    </row>
    <row r="29" spans="1:4" x14ac:dyDescent="0.25">
      <c r="A29" s="53"/>
      <c r="B29" s="66"/>
      <c r="C29" s="56"/>
      <c r="D29" s="56"/>
    </row>
    <row r="30" spans="1:4" x14ac:dyDescent="0.25">
      <c r="A30" s="53"/>
      <c r="B30" s="66"/>
      <c r="C30" s="53"/>
      <c r="D30" s="53"/>
    </row>
    <row r="31" spans="1:4" x14ac:dyDescent="0.25">
      <c r="A31" s="14"/>
      <c r="B31" s="27"/>
      <c r="C31" s="14"/>
      <c r="D31" s="14"/>
    </row>
    <row r="32" spans="1:4" x14ac:dyDescent="0.25">
      <c r="A32" s="14"/>
      <c r="B32" s="19"/>
      <c r="C32" s="13"/>
      <c r="D32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B10" sqref="B10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131" t="s">
        <v>177</v>
      </c>
      <c r="C1" s="131"/>
      <c r="D1" s="131"/>
    </row>
    <row r="2" spans="1:4" ht="15.75" x14ac:dyDescent="0.25">
      <c r="A2" s="5"/>
      <c r="B2" s="129" t="s">
        <v>30</v>
      </c>
      <c r="C2" s="129"/>
      <c r="D2" s="129"/>
    </row>
    <row r="3" spans="1:4" ht="15.75" x14ac:dyDescent="0.25">
      <c r="A3" s="5"/>
      <c r="B3" s="130" t="s">
        <v>49</v>
      </c>
      <c r="C3" s="130"/>
      <c r="D3" s="13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7"/>
      <c r="B5" s="120"/>
      <c r="C5" s="7"/>
      <c r="D5" s="7"/>
    </row>
    <row r="6" spans="1:4" ht="15.75" x14ac:dyDescent="0.25">
      <c r="A6" s="116"/>
      <c r="B6" s="121"/>
      <c r="C6" s="46"/>
      <c r="D6" s="116"/>
    </row>
    <row r="7" spans="1:4" x14ac:dyDescent="0.25">
      <c r="A7" s="46"/>
      <c r="B7" s="46"/>
      <c r="C7" s="117"/>
      <c r="D7" s="46"/>
    </row>
    <row r="8" spans="1:4" x14ac:dyDescent="0.25">
      <c r="A8" s="56"/>
      <c r="B8" s="53"/>
      <c r="C8" s="69"/>
      <c r="D8" s="56"/>
    </row>
    <row r="9" spans="1:4" x14ac:dyDescent="0.25">
      <c r="A9" s="53"/>
      <c r="B9" s="45"/>
      <c r="C9" s="59"/>
      <c r="D9" s="118"/>
    </row>
    <row r="10" spans="1:4" x14ac:dyDescent="0.25">
      <c r="A10" s="61"/>
      <c r="B10" s="62"/>
      <c r="C10" s="56"/>
      <c r="D10" s="56"/>
    </row>
    <row r="11" spans="1:4" x14ac:dyDescent="0.25">
      <c r="A11" s="63"/>
      <c r="B11" s="119"/>
      <c r="C11" s="64"/>
      <c r="D11" s="65"/>
    </row>
    <row r="12" spans="1:4" x14ac:dyDescent="0.25">
      <c r="A12" s="53"/>
      <c r="B12" s="45"/>
      <c r="C12" s="53"/>
      <c r="D12" s="53"/>
    </row>
    <row r="13" spans="1:4" x14ac:dyDescent="0.25">
      <c r="A13" s="53"/>
      <c r="B13" s="53"/>
      <c r="C13" s="53"/>
      <c r="D13" s="53"/>
    </row>
    <row r="14" spans="1:4" x14ac:dyDescent="0.25">
      <c r="A14" s="53"/>
      <c r="B14" s="53"/>
      <c r="C14" s="53"/>
      <c r="D14" s="53"/>
    </row>
    <row r="15" spans="1:4" x14ac:dyDescent="0.25">
      <c r="A15" s="53"/>
      <c r="B15" s="56"/>
      <c r="C15" s="56"/>
      <c r="D15" s="56"/>
    </row>
    <row r="16" spans="1:4" x14ac:dyDescent="0.25">
      <c r="A16" s="53"/>
      <c r="B16" s="56"/>
      <c r="C16" s="53"/>
      <c r="D16" s="53"/>
    </row>
    <row r="17" spans="1:4" x14ac:dyDescent="0.25">
      <c r="A17" s="53"/>
      <c r="B17" s="47"/>
      <c r="C17" s="53"/>
      <c r="D17" s="53"/>
    </row>
    <row r="18" spans="1:4" x14ac:dyDescent="0.25">
      <c r="A18" s="53"/>
      <c r="B18" s="53"/>
      <c r="C18" s="53"/>
      <c r="D18" s="53"/>
    </row>
    <row r="19" spans="1:4" x14ac:dyDescent="0.25">
      <c r="A19" s="53"/>
      <c r="B19" s="56"/>
      <c r="C19" s="56"/>
      <c r="D19" s="56"/>
    </row>
    <row r="20" spans="1:4" x14ac:dyDescent="0.25">
      <c r="A20" s="53"/>
      <c r="B20" s="56"/>
      <c r="C20" s="53"/>
      <c r="D20" s="53"/>
    </row>
    <row r="21" spans="1:4" x14ac:dyDescent="0.25">
      <c r="A21" s="53"/>
      <c r="B21" s="55"/>
      <c r="C21" s="53"/>
      <c r="D21" s="53"/>
    </row>
    <row r="22" spans="1:4" x14ac:dyDescent="0.25">
      <c r="A22" s="53"/>
      <c r="B22" s="45"/>
      <c r="C22" s="53"/>
      <c r="D22" s="53"/>
    </row>
    <row r="23" spans="1:4" x14ac:dyDescent="0.25">
      <c r="A23" s="53"/>
      <c r="B23" s="56"/>
      <c r="C23" s="56"/>
      <c r="D23" s="56"/>
    </row>
    <row r="24" spans="1:4" x14ac:dyDescent="0.25">
      <c r="A24" s="53"/>
      <c r="B24" s="66"/>
      <c r="C24" s="53"/>
      <c r="D24" s="53"/>
    </row>
    <row r="25" spans="1:4" x14ac:dyDescent="0.25">
      <c r="A25" s="53"/>
      <c r="B25" s="55"/>
      <c r="C25" s="53"/>
      <c r="D25" s="53"/>
    </row>
    <row r="26" spans="1:4" x14ac:dyDescent="0.25">
      <c r="A26" s="53"/>
      <c r="B26" s="45"/>
      <c r="C26" s="53"/>
      <c r="D26" s="56"/>
    </row>
    <row r="27" spans="1:4" x14ac:dyDescent="0.25">
      <c r="A27" s="53"/>
      <c r="B27" s="66"/>
      <c r="C27" s="56"/>
      <c r="D27" s="56"/>
    </row>
    <row r="28" spans="1:4" x14ac:dyDescent="0.25">
      <c r="A28" s="53"/>
      <c r="B28" s="67"/>
      <c r="C28" s="53"/>
      <c r="D28" s="53"/>
    </row>
    <row r="29" spans="1:4" x14ac:dyDescent="0.25">
      <c r="A29" s="53"/>
      <c r="B29" s="66"/>
      <c r="C29" s="56"/>
      <c r="D29" s="56"/>
    </row>
    <row r="30" spans="1:4" x14ac:dyDescent="0.25">
      <c r="A30" s="53"/>
      <c r="B30" s="66"/>
      <c r="C30" s="53"/>
      <c r="D30" s="53"/>
    </row>
    <row r="31" spans="1:4" x14ac:dyDescent="0.25">
      <c r="A31" s="53"/>
      <c r="B31" s="67"/>
      <c r="C31" s="53"/>
      <c r="D31" s="53"/>
    </row>
    <row r="32" spans="1:4" x14ac:dyDescent="0.25">
      <c r="A32" s="53"/>
      <c r="B32" s="66"/>
      <c r="C32" s="56"/>
      <c r="D32" s="5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131" t="s">
        <v>179</v>
      </c>
      <c r="C1" s="131"/>
      <c r="D1" s="131"/>
      <c r="E1" s="6"/>
      <c r="F1" s="6"/>
      <c r="G1" s="6"/>
      <c r="H1" s="6"/>
    </row>
    <row r="2" spans="1:8" ht="15.75" x14ac:dyDescent="0.25">
      <c r="A2" s="5"/>
      <c r="B2" s="129" t="s">
        <v>30</v>
      </c>
      <c r="C2" s="129"/>
      <c r="D2" s="129"/>
      <c r="E2" s="1"/>
      <c r="F2" s="1"/>
      <c r="G2" s="1"/>
      <c r="H2" s="1"/>
    </row>
    <row r="3" spans="1:8" ht="15.75" x14ac:dyDescent="0.25">
      <c r="A3" s="5"/>
      <c r="B3" s="130" t="s">
        <v>50</v>
      </c>
      <c r="C3" s="130"/>
      <c r="D3" s="13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2" t="s">
        <v>12</v>
      </c>
      <c r="C5" s="7"/>
      <c r="D5" s="7"/>
      <c r="E5" s="1"/>
      <c r="F5" s="1"/>
      <c r="G5" s="1"/>
      <c r="H5" s="1"/>
    </row>
    <row r="6" spans="1:8" s="1" customFormat="1" x14ac:dyDescent="0.25">
      <c r="A6" s="45">
        <v>1</v>
      </c>
      <c r="B6" s="45" t="s">
        <v>186</v>
      </c>
      <c r="C6" s="45">
        <v>134567</v>
      </c>
      <c r="D6" s="46">
        <f>C6</f>
        <v>134567</v>
      </c>
    </row>
    <row r="7" spans="1:8" s="4" customFormat="1" x14ac:dyDescent="0.25">
      <c r="A7" s="13"/>
      <c r="B7" s="34"/>
      <c r="C7" s="34"/>
      <c r="D7" s="13"/>
    </row>
    <row r="8" spans="1:8" x14ac:dyDescent="0.25">
      <c r="A8" s="14"/>
      <c r="B8" s="2"/>
      <c r="C8" s="13"/>
      <c r="D8" s="14"/>
    </row>
    <row r="9" spans="1:8" x14ac:dyDescent="0.25">
      <c r="A9" s="14"/>
      <c r="B9" s="12"/>
      <c r="C9" s="14"/>
      <c r="D9" s="14"/>
    </row>
    <row r="10" spans="1:8" s="4" customFormat="1" x14ac:dyDescent="0.25">
      <c r="A10" s="34"/>
      <c r="B10" s="33"/>
      <c r="C10" s="34"/>
      <c r="D10" s="13"/>
    </row>
    <row r="11" spans="1:8" x14ac:dyDescent="0.25">
      <c r="A11" s="34"/>
      <c r="B11" s="33"/>
      <c r="C11" s="34"/>
      <c r="D11" s="13"/>
    </row>
    <row r="12" spans="1:8" x14ac:dyDescent="0.25">
      <c r="A12" s="13"/>
      <c r="B12" s="2"/>
      <c r="C12" s="13"/>
      <c r="D12" s="13"/>
    </row>
    <row r="13" spans="1:8" x14ac:dyDescent="0.25">
      <c r="A13" s="13"/>
      <c r="B13" s="2"/>
      <c r="C13" s="13"/>
      <c r="D13" s="13"/>
    </row>
    <row r="14" spans="1:8" x14ac:dyDescent="0.25">
      <c r="A14" s="14"/>
      <c r="B14" s="12"/>
      <c r="C14" s="14"/>
      <c r="D14" s="14"/>
    </row>
    <row r="15" spans="1:8" x14ac:dyDescent="0.25">
      <c r="A15" s="14"/>
      <c r="B15" s="2"/>
      <c r="C15" s="13"/>
      <c r="D15" s="13"/>
    </row>
    <row r="16" spans="1:8" x14ac:dyDescent="0.25">
      <c r="A16" s="14"/>
      <c r="B16" s="2"/>
      <c r="C16" s="14"/>
      <c r="D16" s="14"/>
    </row>
    <row r="17" spans="1:4" x14ac:dyDescent="0.25">
      <c r="A17" s="14"/>
      <c r="B17" s="33"/>
      <c r="C17" s="14"/>
      <c r="D17" s="14"/>
    </row>
    <row r="18" spans="1:4" x14ac:dyDescent="0.25">
      <c r="A18" s="14"/>
      <c r="B18" s="2"/>
      <c r="C18" s="13"/>
      <c r="D18" s="13"/>
    </row>
    <row r="19" spans="1:4" x14ac:dyDescent="0.25">
      <c r="A19" s="14"/>
      <c r="B19" s="2"/>
      <c r="C19" s="13"/>
      <c r="D19" s="13"/>
    </row>
    <row r="20" spans="1:4" x14ac:dyDescent="0.25">
      <c r="A20" s="14"/>
      <c r="B20" s="33"/>
      <c r="C20" s="14"/>
      <c r="D20" s="14"/>
    </row>
    <row r="21" spans="1:4" x14ac:dyDescent="0.25">
      <c r="A21" s="14"/>
      <c r="B21" s="12"/>
      <c r="C21" s="14"/>
      <c r="D21" s="14"/>
    </row>
    <row r="22" spans="1:4" x14ac:dyDescent="0.25">
      <c r="A22" s="14"/>
      <c r="B22" s="2"/>
      <c r="C22" s="13"/>
      <c r="D22" s="13"/>
    </row>
    <row r="23" spans="1:4" x14ac:dyDescent="0.25">
      <c r="A23" s="14"/>
      <c r="B23" s="26"/>
      <c r="C23" s="14"/>
      <c r="D23" s="14"/>
    </row>
    <row r="24" spans="1:4" x14ac:dyDescent="0.25">
      <c r="A24" s="14"/>
      <c r="B24" s="18"/>
      <c r="C24" s="14"/>
      <c r="D24" s="14"/>
    </row>
    <row r="25" spans="1:4" x14ac:dyDescent="0.25">
      <c r="A25" s="14"/>
      <c r="B25" s="26"/>
      <c r="C25" s="13"/>
      <c r="D25" s="13"/>
    </row>
    <row r="26" spans="1:4" x14ac:dyDescent="0.25">
      <c r="A26" s="14"/>
      <c r="B26" s="26"/>
      <c r="C26" s="14"/>
      <c r="D26" s="14"/>
    </row>
    <row r="27" spans="1:4" x14ac:dyDescent="0.25">
      <c r="A27" s="14"/>
      <c r="B27" s="18"/>
      <c r="C27" s="14"/>
      <c r="D27" s="14"/>
    </row>
    <row r="28" spans="1:4" x14ac:dyDescent="0.25">
      <c r="A28" s="14"/>
      <c r="B28" s="26"/>
      <c r="C28" s="13"/>
      <c r="D28" s="13"/>
    </row>
    <row r="29" spans="1:4" x14ac:dyDescent="0.25">
      <c r="A29" s="14"/>
      <c r="B29" s="26"/>
      <c r="C29" s="14"/>
      <c r="D29" s="14"/>
    </row>
    <row r="30" spans="1:4" x14ac:dyDescent="0.25">
      <c r="A30" s="14"/>
      <c r="B30" s="20"/>
      <c r="C30" s="34"/>
      <c r="D30" s="13"/>
    </row>
    <row r="31" spans="1:4" x14ac:dyDescent="0.25">
      <c r="A31" s="14"/>
      <c r="B31" s="26"/>
      <c r="C31" s="13"/>
      <c r="D31" s="13"/>
    </row>
    <row r="32" spans="1:4" x14ac:dyDescent="0.25">
      <c r="A32" s="14"/>
      <c r="B32" s="20"/>
      <c r="C32" s="14"/>
      <c r="D32" s="14"/>
    </row>
    <row r="33" spans="1:4" x14ac:dyDescent="0.25">
      <c r="A33" s="14"/>
      <c r="B33" s="26"/>
      <c r="C33" s="13"/>
      <c r="D33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Layout" workbookViewId="0">
      <selection activeCell="L20" sqref="L20"/>
    </sheetView>
  </sheetViews>
  <sheetFormatPr defaultRowHeight="15" x14ac:dyDescent="0.25"/>
  <cols>
    <col min="1" max="1" width="33.5703125" customWidth="1"/>
    <col min="2" max="2" width="15.140625" customWidth="1"/>
    <col min="3" max="3" width="12.28515625" customWidth="1"/>
    <col min="4" max="4" width="11" customWidth="1"/>
    <col min="5" max="5" width="14.140625" customWidth="1"/>
  </cols>
  <sheetData>
    <row r="1" spans="1:5" x14ac:dyDescent="0.25">
      <c r="A1" s="133" t="s">
        <v>115</v>
      </c>
      <c r="B1" s="133"/>
      <c r="C1" s="133"/>
      <c r="D1" s="133"/>
      <c r="E1" s="133"/>
    </row>
    <row r="2" spans="1:5" x14ac:dyDescent="0.25">
      <c r="A2" s="133" t="s">
        <v>116</v>
      </c>
      <c r="B2" s="133"/>
      <c r="C2" s="133"/>
      <c r="D2" s="133"/>
      <c r="E2" s="133"/>
    </row>
    <row r="3" spans="1:5" x14ac:dyDescent="0.25">
      <c r="A3" s="133" t="s">
        <v>117</v>
      </c>
      <c r="B3" s="133"/>
      <c r="C3" s="133"/>
      <c r="D3" s="133"/>
      <c r="E3" s="133"/>
    </row>
    <row r="4" spans="1:5" x14ac:dyDescent="0.25">
      <c r="A4" s="134"/>
      <c r="B4" s="134"/>
      <c r="C4" s="134"/>
      <c r="D4" s="134"/>
      <c r="E4" s="134"/>
    </row>
    <row r="5" spans="1:5" x14ac:dyDescent="0.25">
      <c r="A5" s="132" t="s">
        <v>118</v>
      </c>
      <c r="B5" s="132"/>
      <c r="C5" s="132"/>
      <c r="D5" s="132"/>
      <c r="E5" s="132"/>
    </row>
    <row r="6" spans="1:5" x14ac:dyDescent="0.25">
      <c r="A6" s="134"/>
      <c r="B6" s="134"/>
      <c r="C6" s="134"/>
      <c r="D6" s="134"/>
      <c r="E6" s="134"/>
    </row>
    <row r="7" spans="1:5" x14ac:dyDescent="0.25">
      <c r="A7" s="132" t="s">
        <v>119</v>
      </c>
      <c r="B7" s="132"/>
      <c r="C7" s="132"/>
      <c r="D7" s="132"/>
      <c r="E7" s="132"/>
    </row>
    <row r="8" spans="1:5" x14ac:dyDescent="0.25">
      <c r="A8" s="133" t="s">
        <v>120</v>
      </c>
      <c r="B8" s="133"/>
      <c r="C8" s="133"/>
      <c r="D8" s="133"/>
      <c r="E8" s="133"/>
    </row>
    <row r="9" spans="1:5" x14ac:dyDescent="0.25">
      <c r="A9" s="132" t="s">
        <v>121</v>
      </c>
      <c r="B9" s="132"/>
      <c r="C9" s="132"/>
      <c r="D9" s="132"/>
      <c r="E9" s="132"/>
    </row>
    <row r="10" spans="1:5" x14ac:dyDescent="0.25">
      <c r="A10" s="132" t="s">
        <v>122</v>
      </c>
      <c r="B10" s="132"/>
      <c r="C10" s="132"/>
      <c r="D10" s="132"/>
      <c r="E10" s="132"/>
    </row>
    <row r="11" spans="1:5" x14ac:dyDescent="0.25">
      <c r="A11" s="132" t="s">
        <v>123</v>
      </c>
      <c r="B11" s="132"/>
      <c r="C11" s="132"/>
      <c r="D11" s="132"/>
      <c r="E11" s="132"/>
    </row>
    <row r="12" spans="1:5" x14ac:dyDescent="0.25">
      <c r="A12" s="132" t="s">
        <v>124</v>
      </c>
      <c r="B12" s="132"/>
      <c r="C12" s="132"/>
      <c r="D12" s="132"/>
      <c r="E12" s="132"/>
    </row>
    <row r="13" spans="1:5" x14ac:dyDescent="0.25">
      <c r="A13" s="132" t="s">
        <v>125</v>
      </c>
      <c r="B13" s="132"/>
      <c r="C13" s="132"/>
      <c r="D13" s="132"/>
      <c r="E13" s="132"/>
    </row>
    <row r="14" spans="1:5" x14ac:dyDescent="0.25">
      <c r="A14" s="132" t="s">
        <v>126</v>
      </c>
      <c r="B14" s="132"/>
      <c r="C14" s="132"/>
      <c r="D14" s="132"/>
      <c r="E14" s="132"/>
    </row>
    <row r="15" spans="1:5" x14ac:dyDescent="0.25">
      <c r="A15" s="132" t="s">
        <v>127</v>
      </c>
      <c r="B15" s="132"/>
      <c r="C15" s="132"/>
      <c r="D15" s="132"/>
      <c r="E15" s="132"/>
    </row>
    <row r="16" spans="1:5" x14ac:dyDescent="0.25">
      <c r="A16" s="132" t="s">
        <v>128</v>
      </c>
      <c r="B16" s="132"/>
      <c r="C16" s="132"/>
      <c r="D16" s="132"/>
      <c r="E16" s="132"/>
    </row>
    <row r="17" spans="1:5" x14ac:dyDescent="0.25">
      <c r="A17" s="132" t="s">
        <v>129</v>
      </c>
      <c r="B17" s="132"/>
      <c r="C17" s="132"/>
      <c r="D17" s="132"/>
      <c r="E17" s="132"/>
    </row>
    <row r="18" spans="1:5" x14ac:dyDescent="0.25">
      <c r="A18" s="132" t="s">
        <v>130</v>
      </c>
      <c r="B18" s="132"/>
      <c r="C18" s="132"/>
      <c r="D18" s="132"/>
      <c r="E18" s="132"/>
    </row>
    <row r="20" spans="1:5" ht="107.25" customHeight="1" x14ac:dyDescent="0.25">
      <c r="A20" s="124" t="s">
        <v>104</v>
      </c>
      <c r="B20" s="37" t="s">
        <v>105</v>
      </c>
      <c r="C20" s="125" t="s">
        <v>106</v>
      </c>
      <c r="D20" s="125" t="s">
        <v>107</v>
      </c>
      <c r="E20" s="125" t="s">
        <v>108</v>
      </c>
    </row>
    <row r="21" spans="1:5" ht="28.5" customHeight="1" x14ac:dyDescent="0.25">
      <c r="A21" s="7" t="s">
        <v>109</v>
      </c>
      <c r="B21" s="84"/>
      <c r="C21" s="84"/>
      <c r="D21" s="84"/>
      <c r="E21" s="84">
        <f>E22+E23+E24</f>
        <v>6222.37</v>
      </c>
    </row>
    <row r="22" spans="1:5" ht="32.25" customHeight="1" x14ac:dyDescent="0.25">
      <c r="A22" s="7" t="s">
        <v>97</v>
      </c>
      <c r="B22" s="84">
        <v>923.2</v>
      </c>
      <c r="C22" s="84" t="s">
        <v>110</v>
      </c>
      <c r="D22" s="84">
        <v>3.26</v>
      </c>
      <c r="E22" s="84">
        <f>'Лиц. счет. Св. расчет'!B5</f>
        <v>3138.88</v>
      </c>
    </row>
    <row r="23" spans="1:5" ht="27.75" customHeight="1" x14ac:dyDescent="0.25">
      <c r="A23" s="7" t="s">
        <v>36</v>
      </c>
      <c r="B23" s="84">
        <v>923.2</v>
      </c>
      <c r="C23" s="84" t="s">
        <v>110</v>
      </c>
      <c r="D23" s="84">
        <v>3.2</v>
      </c>
      <c r="E23" s="84">
        <f>'Лиц. счет. Св. расчет'!B8</f>
        <v>3083.49</v>
      </c>
    </row>
    <row r="24" spans="1:5" ht="28.5" customHeight="1" x14ac:dyDescent="0.25">
      <c r="A24" s="7" t="s">
        <v>33</v>
      </c>
      <c r="B24" s="84"/>
      <c r="C24" s="84" t="s">
        <v>111</v>
      </c>
      <c r="D24" s="84"/>
      <c r="E24" s="84">
        <f>'Лиц. счет. Св. расчет'!B9</f>
        <v>0</v>
      </c>
    </row>
    <row r="25" spans="1:5" ht="24" customHeight="1" x14ac:dyDescent="0.25">
      <c r="A25" s="9" t="s">
        <v>18</v>
      </c>
      <c r="B25" s="84"/>
      <c r="C25" s="84"/>
      <c r="D25" s="84"/>
      <c r="E25" s="84">
        <f>E26+E28+E31+E32</f>
        <v>2483.77</v>
      </c>
    </row>
    <row r="26" spans="1:5" ht="26.25" customHeight="1" x14ac:dyDescent="0.25">
      <c r="A26" s="7" t="s">
        <v>19</v>
      </c>
      <c r="B26" s="84"/>
      <c r="C26" s="84" t="s">
        <v>112</v>
      </c>
      <c r="D26" s="84"/>
      <c r="E26" s="84">
        <f>'Лиц. счет. Св. расчет'!B11</f>
        <v>683</v>
      </c>
    </row>
    <row r="27" spans="1:5" ht="26.25" customHeight="1" x14ac:dyDescent="0.25">
      <c r="A27" s="7" t="s">
        <v>98</v>
      </c>
      <c r="B27" s="84">
        <v>923.2</v>
      </c>
      <c r="C27" s="84" t="s">
        <v>110</v>
      </c>
      <c r="D27" s="84"/>
      <c r="E27" s="84"/>
    </row>
    <row r="28" spans="1:5" ht="24.75" customHeight="1" x14ac:dyDescent="0.25">
      <c r="A28" s="7" t="s">
        <v>20</v>
      </c>
      <c r="B28" s="84"/>
      <c r="C28" s="84" t="s">
        <v>112</v>
      </c>
      <c r="D28" s="84"/>
      <c r="E28" s="84">
        <f>'Лиц. счет. Св. расчет'!B12</f>
        <v>0</v>
      </c>
    </row>
    <row r="29" spans="1:5" ht="24.75" customHeight="1" x14ac:dyDescent="0.25">
      <c r="A29" s="7" t="s">
        <v>99</v>
      </c>
      <c r="B29" s="84"/>
      <c r="C29" s="84" t="s">
        <v>110</v>
      </c>
      <c r="D29" s="84"/>
      <c r="E29" s="84"/>
    </row>
    <row r="30" spans="1:5" ht="24.75" customHeight="1" x14ac:dyDescent="0.25">
      <c r="A30" s="7" t="s">
        <v>100</v>
      </c>
      <c r="B30" s="84"/>
      <c r="C30" s="84" t="s">
        <v>113</v>
      </c>
      <c r="D30" s="84"/>
      <c r="E30" s="84"/>
    </row>
    <row r="31" spans="1:5" ht="26.25" customHeight="1" x14ac:dyDescent="0.25">
      <c r="A31" s="82" t="s">
        <v>31</v>
      </c>
      <c r="B31" s="87">
        <f>E31/D31</f>
        <v>4.2276707530647988</v>
      </c>
      <c r="C31" s="84" t="s">
        <v>112</v>
      </c>
      <c r="D31" s="84">
        <v>285.5</v>
      </c>
      <c r="E31" s="84">
        <f>'Лиц. счет. Св. расчет'!B13</f>
        <v>1207</v>
      </c>
    </row>
    <row r="32" spans="1:5" ht="15.75" customHeight="1" x14ac:dyDescent="0.25">
      <c r="A32" s="7" t="s">
        <v>21</v>
      </c>
      <c r="B32" s="84"/>
      <c r="C32" s="84" t="s">
        <v>114</v>
      </c>
      <c r="D32" s="84"/>
      <c r="E32" s="84">
        <f>'Лиц. счет. Св. расчет'!B14</f>
        <v>593.77</v>
      </c>
    </row>
    <row r="33" spans="1:11" ht="25.5" customHeight="1" x14ac:dyDescent="0.25">
      <c r="A33" s="9" t="s">
        <v>22</v>
      </c>
      <c r="B33" s="84"/>
      <c r="C33" s="84"/>
      <c r="D33" s="84"/>
      <c r="E33" s="84">
        <f>E34+E37+E40</f>
        <v>0</v>
      </c>
    </row>
    <row r="34" spans="1:11" ht="22.5" customHeight="1" x14ac:dyDescent="0.25">
      <c r="A34" s="7" t="s">
        <v>23</v>
      </c>
      <c r="B34" s="84">
        <v>923.2</v>
      </c>
      <c r="C34" s="84" t="s">
        <v>110</v>
      </c>
      <c r="D34" s="84"/>
      <c r="E34" s="84">
        <f>'Лиц. счет. Св. расчет'!B16</f>
        <v>0</v>
      </c>
    </row>
    <row r="35" spans="1:11" ht="22.5" customHeight="1" x14ac:dyDescent="0.25">
      <c r="A35" s="7" t="s">
        <v>101</v>
      </c>
      <c r="B35" s="84"/>
      <c r="C35" s="84"/>
      <c r="D35" s="84"/>
      <c r="E35" s="84"/>
    </row>
    <row r="36" spans="1:11" ht="22.5" customHeight="1" x14ac:dyDescent="0.25">
      <c r="A36" s="7"/>
      <c r="B36" s="84"/>
      <c r="C36" s="84"/>
      <c r="D36" s="84"/>
      <c r="E36" s="84"/>
    </row>
    <row r="37" spans="1:11" ht="21.75" customHeight="1" x14ac:dyDescent="0.25">
      <c r="A37" s="7" t="s">
        <v>24</v>
      </c>
      <c r="B37" s="84">
        <v>923.2</v>
      </c>
      <c r="C37" s="84" t="s">
        <v>110</v>
      </c>
      <c r="D37" s="84"/>
      <c r="E37" s="84">
        <f>'Лиц. счет. Св. расчет'!B17</f>
        <v>0</v>
      </c>
    </row>
    <row r="38" spans="1:11" ht="21.75" customHeight="1" x14ac:dyDescent="0.25">
      <c r="A38" s="7" t="s">
        <v>102</v>
      </c>
      <c r="B38" s="84"/>
      <c r="C38" s="84"/>
      <c r="D38" s="84"/>
      <c r="E38" s="84"/>
    </row>
    <row r="39" spans="1:11" ht="21.75" customHeight="1" x14ac:dyDescent="0.25">
      <c r="A39" s="7"/>
      <c r="B39" s="84"/>
      <c r="C39" s="84"/>
      <c r="D39" s="84"/>
      <c r="E39" s="84"/>
    </row>
    <row r="40" spans="1:11" ht="18.75" customHeight="1" x14ac:dyDescent="0.25">
      <c r="A40" s="82" t="s">
        <v>32</v>
      </c>
      <c r="B40" s="84">
        <v>923.2</v>
      </c>
      <c r="C40" s="84" t="s">
        <v>110</v>
      </c>
      <c r="D40" s="84"/>
      <c r="E40" s="84">
        <f>'Лиц. счет. Св. расчет'!B18</f>
        <v>0</v>
      </c>
    </row>
    <row r="41" spans="1:11" ht="22.5" customHeight="1" x14ac:dyDescent="0.25">
      <c r="A41" s="83" t="s">
        <v>51</v>
      </c>
      <c r="B41" s="84">
        <v>923.2</v>
      </c>
      <c r="C41" s="84" t="s">
        <v>110</v>
      </c>
      <c r="D41" s="84"/>
      <c r="E41" s="84">
        <f>'Лиц. счет. Св. расчет'!B19</f>
        <v>0</v>
      </c>
    </row>
    <row r="42" spans="1:11" ht="22.5" customHeight="1" x14ac:dyDescent="0.25">
      <c r="A42" s="83" t="s">
        <v>103</v>
      </c>
      <c r="B42" s="84"/>
      <c r="C42" s="84"/>
      <c r="D42" s="84"/>
      <c r="E42" s="84"/>
    </row>
    <row r="43" spans="1:11" ht="22.5" customHeight="1" x14ac:dyDescent="0.25">
      <c r="A43" s="83"/>
      <c r="B43" s="84"/>
      <c r="C43" s="84"/>
      <c r="D43" s="84"/>
      <c r="E43" s="84"/>
      <c r="K43" s="4"/>
    </row>
    <row r="44" spans="1:11" ht="30" customHeight="1" x14ac:dyDescent="0.25">
      <c r="A44" s="9" t="s">
        <v>59</v>
      </c>
      <c r="B44" s="84">
        <v>923.2</v>
      </c>
      <c r="C44" s="84" t="s">
        <v>110</v>
      </c>
      <c r="D44" s="84">
        <v>3.85</v>
      </c>
      <c r="E44" s="84">
        <f>'Лиц. счет. Св. расчет'!B25</f>
        <v>3702.03</v>
      </c>
    </row>
    <row r="45" spans="1:11" ht="30.75" customHeight="1" x14ac:dyDescent="0.25">
      <c r="A45" s="9" t="s">
        <v>25</v>
      </c>
      <c r="B45" s="84"/>
      <c r="C45" s="84"/>
      <c r="D45" s="84"/>
      <c r="E45" s="86">
        <f>SUM(E21,E25,E33,E41,E44)</f>
        <v>12408.17</v>
      </c>
    </row>
    <row r="47" spans="1:11" x14ac:dyDescent="0.25">
      <c r="A47" s="132" t="s">
        <v>131</v>
      </c>
      <c r="B47" s="132"/>
      <c r="C47" s="132"/>
      <c r="D47" s="132"/>
      <c r="E47" s="132"/>
    </row>
    <row r="48" spans="1:11" x14ac:dyDescent="0.25">
      <c r="A48" s="132" t="s">
        <v>132</v>
      </c>
      <c r="B48" s="132"/>
      <c r="C48" s="132"/>
      <c r="D48" s="132"/>
      <c r="E48" s="85">
        <f>E45</f>
        <v>12408.17</v>
      </c>
    </row>
    <row r="49" spans="1:5" x14ac:dyDescent="0.25">
      <c r="A49" s="132"/>
      <c r="B49" s="132"/>
      <c r="C49" s="132"/>
      <c r="D49" s="132"/>
      <c r="E49" s="132"/>
    </row>
    <row r="50" spans="1:5" x14ac:dyDescent="0.25">
      <c r="A50" s="132" t="s">
        <v>133</v>
      </c>
      <c r="B50" s="132"/>
      <c r="C50" s="132"/>
      <c r="D50" s="132"/>
      <c r="E50" s="132"/>
    </row>
    <row r="51" spans="1:5" x14ac:dyDescent="0.25">
      <c r="A51" s="132" t="s">
        <v>134</v>
      </c>
      <c r="B51" s="132"/>
      <c r="C51" s="132"/>
      <c r="D51" s="132"/>
      <c r="E51" s="132"/>
    </row>
    <row r="52" spans="1:5" x14ac:dyDescent="0.25">
      <c r="A52" s="132" t="s">
        <v>135</v>
      </c>
      <c r="B52" s="132"/>
      <c r="C52" s="132"/>
      <c r="D52" s="132"/>
      <c r="E52" s="132"/>
    </row>
    <row r="53" spans="1:5" x14ac:dyDescent="0.25">
      <c r="A53" s="132" t="s">
        <v>136</v>
      </c>
      <c r="B53" s="132"/>
      <c r="C53" s="132"/>
      <c r="D53" s="132"/>
      <c r="E53" s="132"/>
    </row>
    <row r="54" spans="1:5" x14ac:dyDescent="0.25">
      <c r="A54" s="132" t="s">
        <v>137</v>
      </c>
      <c r="B54" s="132"/>
      <c r="C54" s="132"/>
      <c r="D54" s="132"/>
      <c r="E54" s="132"/>
    </row>
    <row r="56" spans="1:5" x14ac:dyDescent="0.25">
      <c r="A56" s="134" t="s">
        <v>138</v>
      </c>
      <c r="B56" s="134"/>
      <c r="C56" s="134"/>
      <c r="D56" s="134"/>
      <c r="E56" s="134"/>
    </row>
    <row r="57" spans="1:5" x14ac:dyDescent="0.25">
      <c r="A57" t="s">
        <v>139</v>
      </c>
    </row>
    <row r="58" spans="1:5" x14ac:dyDescent="0.25">
      <c r="A58" t="s">
        <v>91</v>
      </c>
      <c r="B58" t="s">
        <v>140</v>
      </c>
      <c r="D58" t="s">
        <v>29</v>
      </c>
    </row>
    <row r="61" spans="1:5" x14ac:dyDescent="0.25">
      <c r="A61" t="s">
        <v>141</v>
      </c>
      <c r="B61" t="s">
        <v>140</v>
      </c>
    </row>
    <row r="62" spans="1:5" x14ac:dyDescent="0.25">
      <c r="D62" t="s">
        <v>142</v>
      </c>
    </row>
    <row r="64" spans="1:5" x14ac:dyDescent="0.25">
      <c r="A64" t="s">
        <v>143</v>
      </c>
    </row>
    <row r="66" spans="1:4" x14ac:dyDescent="0.25">
      <c r="A66" t="s">
        <v>144</v>
      </c>
      <c r="B66" t="s">
        <v>140</v>
      </c>
      <c r="D66" t="s">
        <v>145</v>
      </c>
    </row>
    <row r="68" spans="1:4" x14ac:dyDescent="0.25">
      <c r="A68" t="s">
        <v>146</v>
      </c>
      <c r="D68" t="s">
        <v>147</v>
      </c>
    </row>
  </sheetData>
  <mergeCells count="27">
    <mergeCell ref="A52:E52"/>
    <mergeCell ref="A53:E53"/>
    <mergeCell ref="A48:D48"/>
    <mergeCell ref="A54:E54"/>
    <mergeCell ref="A56:E56"/>
    <mergeCell ref="A47:E47"/>
    <mergeCell ref="A49:E49"/>
    <mergeCell ref="A50:E50"/>
    <mergeCell ref="A51:E51"/>
    <mergeCell ref="A13:E13"/>
    <mergeCell ref="A14:E14"/>
    <mergeCell ref="A17:E17"/>
    <mergeCell ref="A15:E15"/>
    <mergeCell ref="A16:E16"/>
    <mergeCell ref="A18:E18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3" workbookViewId="0">
      <selection activeCell="F38" sqref="F38:G38"/>
    </sheetView>
  </sheetViews>
  <sheetFormatPr defaultRowHeight="15" x14ac:dyDescent="0.25"/>
  <cols>
    <col min="3" max="3" width="18.28515625" customWidth="1"/>
    <col min="4" max="4" width="11.7109375" customWidth="1"/>
    <col min="5" max="5" width="3.85546875" customWidth="1"/>
    <col min="7" max="7" width="4.85546875" customWidth="1"/>
    <col min="9" max="9" width="7.42578125" customWidth="1"/>
  </cols>
  <sheetData>
    <row r="1" spans="1:9" ht="15.75" x14ac:dyDescent="0.25">
      <c r="A1" s="71"/>
      <c r="B1" s="71"/>
      <c r="C1" s="71" t="s">
        <v>61</v>
      </c>
      <c r="D1" s="71"/>
      <c r="E1" s="71"/>
      <c r="F1" s="71"/>
      <c r="G1" s="71"/>
      <c r="H1" s="71"/>
      <c r="I1" s="71"/>
    </row>
    <row r="2" spans="1:9" ht="15.75" x14ac:dyDescent="0.25">
      <c r="A2" s="142" t="s">
        <v>62</v>
      </c>
      <c r="B2" s="142"/>
      <c r="C2" s="142"/>
      <c r="D2" s="142"/>
      <c r="E2" s="142"/>
      <c r="F2" s="142"/>
      <c r="G2" s="142"/>
      <c r="H2" s="142"/>
      <c r="I2" s="142"/>
    </row>
    <row r="3" spans="1:9" ht="15.75" x14ac:dyDescent="0.25">
      <c r="A3" s="142" t="s">
        <v>96</v>
      </c>
      <c r="B3" s="142"/>
      <c r="C3" s="142"/>
      <c r="D3" s="142"/>
      <c r="E3" s="142"/>
      <c r="F3" s="142"/>
      <c r="G3" s="142"/>
      <c r="H3" s="142"/>
      <c r="I3" s="142"/>
    </row>
    <row r="5" spans="1:9" x14ac:dyDescent="0.25">
      <c r="A5" s="138" t="s">
        <v>63</v>
      </c>
      <c r="B5" s="143"/>
      <c r="C5" s="143"/>
      <c r="D5" s="139"/>
      <c r="E5" s="138" t="s">
        <v>64</v>
      </c>
      <c r="F5" s="143"/>
      <c r="G5" s="143"/>
      <c r="H5" s="143"/>
      <c r="I5" s="139"/>
    </row>
    <row r="6" spans="1:9" x14ac:dyDescent="0.25">
      <c r="A6" s="144" t="s">
        <v>65</v>
      </c>
      <c r="B6" s="145"/>
      <c r="C6" s="145"/>
      <c r="D6" s="146"/>
      <c r="E6" s="138">
        <v>923.2</v>
      </c>
      <c r="F6" s="143"/>
      <c r="G6" s="143"/>
      <c r="H6" s="143"/>
      <c r="I6" s="139"/>
    </row>
    <row r="7" spans="1:9" x14ac:dyDescent="0.25">
      <c r="A7" s="147" t="s">
        <v>66</v>
      </c>
      <c r="B7" s="148"/>
      <c r="C7" s="148"/>
      <c r="D7" s="149"/>
      <c r="E7" s="138">
        <v>0</v>
      </c>
      <c r="F7" s="143"/>
      <c r="G7" s="143"/>
      <c r="H7" s="143"/>
      <c r="I7" s="143"/>
    </row>
    <row r="8" spans="1:9" x14ac:dyDescent="0.25">
      <c r="A8" s="72"/>
      <c r="B8" s="73"/>
      <c r="C8" s="74"/>
      <c r="D8" s="150" t="s">
        <v>67</v>
      </c>
      <c r="E8" s="151"/>
      <c r="F8" s="150" t="s">
        <v>68</v>
      </c>
      <c r="G8" s="151"/>
      <c r="H8" s="150"/>
      <c r="I8" s="151"/>
    </row>
    <row r="9" spans="1:9" ht="49.5" customHeight="1" x14ac:dyDescent="0.25">
      <c r="A9" s="15"/>
      <c r="B9" s="16"/>
      <c r="C9" s="75"/>
      <c r="D9" s="152"/>
      <c r="E9" s="153"/>
      <c r="F9" s="152"/>
      <c r="G9" s="153"/>
      <c r="H9" s="152"/>
      <c r="I9" s="153"/>
    </row>
    <row r="10" spans="1:9" x14ac:dyDescent="0.25">
      <c r="A10" s="135" t="s">
        <v>69</v>
      </c>
      <c r="B10" s="136"/>
      <c r="C10" s="137"/>
      <c r="D10" s="138">
        <v>87289.21</v>
      </c>
      <c r="E10" s="139"/>
      <c r="F10" s="140">
        <v>205054.68</v>
      </c>
      <c r="G10" s="141"/>
      <c r="H10" s="138"/>
      <c r="I10" s="139"/>
    </row>
    <row r="11" spans="1:9" x14ac:dyDescent="0.25">
      <c r="A11" s="175" t="s">
        <v>70</v>
      </c>
      <c r="B11" s="176"/>
      <c r="C11" s="177"/>
      <c r="D11" s="178">
        <f>F38</f>
        <v>216139.58400000003</v>
      </c>
      <c r="E11" s="139"/>
      <c r="F11" s="138"/>
      <c r="G11" s="139"/>
      <c r="H11" s="178"/>
      <c r="I11" s="139"/>
    </row>
    <row r="12" spans="1:9" x14ac:dyDescent="0.25">
      <c r="A12" s="179" t="s">
        <v>71</v>
      </c>
      <c r="B12" s="180"/>
      <c r="C12" s="181"/>
      <c r="D12" s="185"/>
      <c r="E12" s="186"/>
      <c r="F12" s="189"/>
      <c r="G12" s="190"/>
      <c r="H12" s="163"/>
      <c r="I12" s="164"/>
    </row>
    <row r="13" spans="1:9" x14ac:dyDescent="0.25">
      <c r="A13" s="182"/>
      <c r="B13" s="183"/>
      <c r="C13" s="184"/>
      <c r="D13" s="187"/>
      <c r="E13" s="188"/>
      <c r="F13" s="191"/>
      <c r="G13" s="192"/>
      <c r="H13" s="167"/>
      <c r="I13" s="168"/>
    </row>
    <row r="14" spans="1:9" x14ac:dyDescent="0.25">
      <c r="A14" s="154" t="s">
        <v>72</v>
      </c>
      <c r="B14" s="155"/>
      <c r="C14" s="156"/>
      <c r="D14" s="163"/>
      <c r="E14" s="164"/>
      <c r="F14" s="169"/>
      <c r="G14" s="170"/>
      <c r="H14" s="163"/>
      <c r="I14" s="164"/>
    </row>
    <row r="15" spans="1:9" x14ac:dyDescent="0.25">
      <c r="A15" s="157"/>
      <c r="B15" s="158"/>
      <c r="C15" s="159"/>
      <c r="D15" s="165"/>
      <c r="E15" s="166"/>
      <c r="F15" s="171"/>
      <c r="G15" s="172"/>
      <c r="H15" s="165"/>
      <c r="I15" s="166"/>
    </row>
    <row r="16" spans="1:9" x14ac:dyDescent="0.25">
      <c r="A16" s="160"/>
      <c r="B16" s="161"/>
      <c r="C16" s="162"/>
      <c r="D16" s="167"/>
      <c r="E16" s="168"/>
      <c r="F16" s="173"/>
      <c r="G16" s="174"/>
      <c r="H16" s="167"/>
      <c r="I16" s="168"/>
    </row>
    <row r="17" spans="1:9" x14ac:dyDescent="0.25">
      <c r="A17" s="175" t="s">
        <v>73</v>
      </c>
      <c r="B17" s="176"/>
      <c r="C17" s="177"/>
      <c r="D17" s="193">
        <f>H38</f>
        <v>303345.25</v>
      </c>
      <c r="E17" s="194"/>
      <c r="F17" s="195"/>
      <c r="G17" s="194"/>
      <c r="H17" s="178"/>
      <c r="I17" s="139"/>
    </row>
    <row r="18" spans="1:9" x14ac:dyDescent="0.25">
      <c r="A18" s="175" t="s">
        <v>74</v>
      </c>
      <c r="B18" s="176"/>
      <c r="C18" s="177"/>
      <c r="D18" s="193">
        <f>D10+D11+D14-D17</f>
        <v>83.54400000005262</v>
      </c>
      <c r="E18" s="194"/>
      <c r="F18" s="138">
        <f>F10+F11</f>
        <v>205054.68</v>
      </c>
      <c r="G18" s="139"/>
      <c r="H18" s="138"/>
      <c r="I18" s="139"/>
    </row>
    <row r="19" spans="1:9" x14ac:dyDescent="0.25">
      <c r="A19" s="135" t="s">
        <v>75</v>
      </c>
      <c r="B19" s="136"/>
      <c r="C19" s="137"/>
      <c r="D19" s="178">
        <f>D11/(E6+E7)/12</f>
        <v>19.510000000000002</v>
      </c>
      <c r="E19" s="196"/>
      <c r="F19" s="178">
        <v>6.71</v>
      </c>
      <c r="G19" s="196"/>
      <c r="H19" s="138"/>
      <c r="I19" s="139"/>
    </row>
    <row r="20" spans="1:9" x14ac:dyDescent="0.25">
      <c r="A20" s="197"/>
      <c r="B20" s="198"/>
      <c r="C20" s="198"/>
      <c r="D20" s="198"/>
      <c r="E20" s="199"/>
      <c r="F20" s="150" t="s">
        <v>76</v>
      </c>
      <c r="G20" s="151"/>
      <c r="H20" s="150" t="s">
        <v>77</v>
      </c>
      <c r="I20" s="151"/>
    </row>
    <row r="21" spans="1:9" x14ac:dyDescent="0.25">
      <c r="A21" s="197"/>
      <c r="B21" s="198"/>
      <c r="C21" s="198"/>
      <c r="D21" s="198"/>
      <c r="E21" s="199"/>
      <c r="F21" s="200"/>
      <c r="G21" s="201"/>
      <c r="H21" s="200"/>
      <c r="I21" s="201"/>
    </row>
    <row r="22" spans="1:9" x14ac:dyDescent="0.25">
      <c r="A22" s="202" t="s">
        <v>78</v>
      </c>
      <c r="B22" s="203"/>
      <c r="C22" s="203"/>
      <c r="D22" s="203"/>
      <c r="E22" s="204"/>
      <c r="F22" s="205">
        <f>F23+F24+F25+F26+F27+F28</f>
        <v>108014.40000000001</v>
      </c>
      <c r="G22" s="206"/>
      <c r="H22" s="205">
        <f>H23+H24+H25+H26+H27+H28</f>
        <v>111319.78</v>
      </c>
      <c r="I22" s="206"/>
    </row>
    <row r="23" spans="1:9" x14ac:dyDescent="0.25">
      <c r="A23" s="135" t="s">
        <v>79</v>
      </c>
      <c r="B23" s="136"/>
      <c r="C23" s="136"/>
      <c r="D23" s="136"/>
      <c r="E23" s="137"/>
      <c r="F23" s="207">
        <f>'Расчет доходов'!F14</f>
        <v>5539.2000000000007</v>
      </c>
      <c r="G23" s="192"/>
      <c r="H23" s="167">
        <f>'Лиц. счет. Св. расчет'!N11</f>
        <v>12765</v>
      </c>
      <c r="I23" s="168"/>
    </row>
    <row r="24" spans="1:9" x14ac:dyDescent="0.25">
      <c r="A24" s="160" t="s">
        <v>80</v>
      </c>
      <c r="B24" s="161"/>
      <c r="C24" s="161"/>
      <c r="D24" s="161"/>
      <c r="E24" s="162"/>
      <c r="F24" s="178">
        <f>'Расчет доходов'!F15</f>
        <v>15952.896000000001</v>
      </c>
      <c r="G24" s="196"/>
      <c r="H24" s="138">
        <f>'Лиц. счет. Св. расчет'!N12</f>
        <v>11487.5</v>
      </c>
      <c r="I24" s="139"/>
    </row>
    <row r="25" spans="1:9" x14ac:dyDescent="0.25">
      <c r="A25" s="175" t="s">
        <v>81</v>
      </c>
      <c r="B25" s="176"/>
      <c r="C25" s="176"/>
      <c r="D25" s="176"/>
      <c r="E25" s="177"/>
      <c r="F25" s="178">
        <f>'Расчет доходов'!F16</f>
        <v>7200.9600000000009</v>
      </c>
      <c r="G25" s="196"/>
      <c r="H25" s="138">
        <f>'Лиц. счет. Св. расчет'!N14</f>
        <v>2968.8399999999997</v>
      </c>
      <c r="I25" s="139"/>
    </row>
    <row r="26" spans="1:9" x14ac:dyDescent="0.25">
      <c r="A26" s="175" t="s">
        <v>82</v>
      </c>
      <c r="B26" s="176"/>
      <c r="C26" s="176"/>
      <c r="D26" s="176"/>
      <c r="E26" s="177"/>
      <c r="F26" s="178">
        <f>'Расчет доходов'!F17</f>
        <v>5539.2000000000007</v>
      </c>
      <c r="G26" s="196"/>
      <c r="H26" s="195">
        <f>'Лиц. счет. Св. расчет'!N13</f>
        <v>2414</v>
      </c>
      <c r="I26" s="194"/>
    </row>
    <row r="27" spans="1:9" x14ac:dyDescent="0.25">
      <c r="A27" s="175" t="s">
        <v>83</v>
      </c>
      <c r="B27" s="176"/>
      <c r="C27" s="176"/>
      <c r="D27" s="176"/>
      <c r="E27" s="177"/>
      <c r="F27" s="178">
        <f>'Расчет доходов'!F9</f>
        <v>37666.559999999998</v>
      </c>
      <c r="G27" s="196"/>
      <c r="H27" s="138">
        <f>'Лиц. счет. Св. расчет'!N8+'Лиц. счет. Св. расчет'!N9+'Лиц. счет. Св. расчет'!N19</f>
        <v>44017.87999999999</v>
      </c>
      <c r="I27" s="139"/>
    </row>
    <row r="28" spans="1:9" x14ac:dyDescent="0.25">
      <c r="A28" s="175" t="s">
        <v>84</v>
      </c>
      <c r="B28" s="176"/>
      <c r="C28" s="176"/>
      <c r="D28" s="176"/>
      <c r="E28" s="177"/>
      <c r="F28" s="178">
        <f>'Расчет доходов'!F8</f>
        <v>36115.584000000003</v>
      </c>
      <c r="G28" s="196"/>
      <c r="H28" s="138">
        <f>'Лиц. счет. Св. расчет'!N5</f>
        <v>37666.560000000005</v>
      </c>
      <c r="I28" s="139"/>
    </row>
    <row r="29" spans="1:9" x14ac:dyDescent="0.25">
      <c r="A29" s="208" t="s">
        <v>85</v>
      </c>
      <c r="B29" s="209"/>
      <c r="C29" s="209"/>
      <c r="D29" s="209"/>
      <c r="E29" s="210"/>
      <c r="F29" s="205">
        <f>'Расчет доходов'!F21</f>
        <v>42651.840000000004</v>
      </c>
      <c r="G29" s="206"/>
      <c r="H29" s="211">
        <f>'Лиц. счет. Св. расчет'!N25</f>
        <v>44424.359999999993</v>
      </c>
      <c r="I29" s="212"/>
    </row>
    <row r="30" spans="1:9" x14ac:dyDescent="0.25">
      <c r="A30" s="208"/>
      <c r="B30" s="209"/>
      <c r="C30" s="209"/>
      <c r="D30" s="209"/>
      <c r="E30" s="210"/>
      <c r="F30" s="205"/>
      <c r="G30" s="206"/>
      <c r="H30" s="205"/>
      <c r="I30" s="206"/>
    </row>
    <row r="31" spans="1:9" x14ac:dyDescent="0.25">
      <c r="A31" s="208" t="s">
        <v>86</v>
      </c>
      <c r="B31" s="209"/>
      <c r="C31" s="209"/>
      <c r="D31" s="209"/>
      <c r="E31" s="210"/>
      <c r="F31" s="205"/>
      <c r="G31" s="206"/>
      <c r="H31" s="205"/>
      <c r="I31" s="206"/>
    </row>
    <row r="32" spans="1:9" x14ac:dyDescent="0.25">
      <c r="A32" s="76" t="s">
        <v>87</v>
      </c>
      <c r="B32" s="77"/>
      <c r="C32" s="77"/>
      <c r="D32" s="77"/>
      <c r="E32" s="78"/>
      <c r="F32" s="205">
        <f>'Расчет доходов'!F18</f>
        <v>56610.624000000003</v>
      </c>
      <c r="G32" s="206"/>
      <c r="H32" s="205">
        <f>'Лиц. счет. Св. расчет'!N15</f>
        <v>134567</v>
      </c>
      <c r="I32" s="206"/>
    </row>
    <row r="33" spans="1:9" x14ac:dyDescent="0.25">
      <c r="A33" s="208" t="s">
        <v>88</v>
      </c>
      <c r="B33" s="209"/>
      <c r="C33" s="209"/>
      <c r="D33" s="209"/>
      <c r="E33" s="210"/>
      <c r="F33" s="205">
        <f>F22+F29+F30+F31+F32</f>
        <v>207276.86400000003</v>
      </c>
      <c r="G33" s="212"/>
      <c r="H33" s="205">
        <f>H22+H29+H30+H31+H32</f>
        <v>290311.14</v>
      </c>
      <c r="I33" s="212"/>
    </row>
    <row r="34" spans="1:9" x14ac:dyDescent="0.25">
      <c r="A34" s="76" t="s">
        <v>89</v>
      </c>
      <c r="B34" s="77"/>
      <c r="C34" s="77"/>
      <c r="D34" s="77"/>
      <c r="E34" s="78"/>
      <c r="F34" s="205">
        <f>F35+F36+F37</f>
        <v>8862.7200000000012</v>
      </c>
      <c r="G34" s="206"/>
      <c r="H34" s="205">
        <f>H35+H36+H37</f>
        <v>13034.109999999999</v>
      </c>
      <c r="I34" s="206"/>
    </row>
    <row r="35" spans="1:9" x14ac:dyDescent="0.25">
      <c r="A35" s="79" t="s">
        <v>56</v>
      </c>
      <c r="B35" s="80"/>
      <c r="C35" s="80"/>
      <c r="D35" s="80"/>
      <c r="E35" s="81"/>
      <c r="F35" s="205">
        <f>'Расчет доходов'!F25</f>
        <v>4652.9279999999999</v>
      </c>
      <c r="G35" s="206"/>
      <c r="H35" s="205">
        <f>'Лиц. счет. Св. расчет'!N22</f>
        <v>6856.9199999999992</v>
      </c>
      <c r="I35" s="206"/>
    </row>
    <row r="36" spans="1:9" x14ac:dyDescent="0.25">
      <c r="A36" s="79" t="s">
        <v>55</v>
      </c>
      <c r="B36" s="80"/>
      <c r="C36" s="80"/>
      <c r="D36" s="80"/>
      <c r="E36" s="81"/>
      <c r="F36" s="205">
        <f>'Расчет доходов'!F26</f>
        <v>553.92000000000007</v>
      </c>
      <c r="G36" s="206"/>
      <c r="H36" s="205">
        <f>'Лиц. счет. Св. расчет'!N21</f>
        <v>2768.61</v>
      </c>
      <c r="I36" s="206"/>
    </row>
    <row r="37" spans="1:9" x14ac:dyDescent="0.25">
      <c r="A37" s="213" t="s">
        <v>57</v>
      </c>
      <c r="B37" s="214"/>
      <c r="C37" s="214"/>
      <c r="D37" s="214"/>
      <c r="E37" s="215"/>
      <c r="F37" s="205">
        <f>'Расчет доходов'!F27</f>
        <v>3655.8720000000003</v>
      </c>
      <c r="G37" s="206"/>
      <c r="H37" s="205">
        <f>'Лиц. счет. Св. расчет'!N23</f>
        <v>3408.58</v>
      </c>
      <c r="I37" s="206"/>
    </row>
    <row r="38" spans="1:9" x14ac:dyDescent="0.25">
      <c r="A38" s="208" t="s">
        <v>90</v>
      </c>
      <c r="B38" s="209"/>
      <c r="C38" s="209"/>
      <c r="D38" s="209"/>
      <c r="E38" s="210"/>
      <c r="F38" s="205">
        <f>F33+F34</f>
        <v>216139.58400000003</v>
      </c>
      <c r="G38" s="212"/>
      <c r="H38" s="205">
        <f>H33+H34</f>
        <v>303345.25</v>
      </c>
      <c r="I38" s="212"/>
    </row>
    <row r="39" spans="1:9" x14ac:dyDescent="0.25">
      <c r="A39" s="208"/>
      <c r="B39" s="209"/>
      <c r="C39" s="209"/>
      <c r="D39" s="209"/>
      <c r="E39" s="210"/>
      <c r="F39" s="211"/>
      <c r="G39" s="212"/>
      <c r="H39" s="138"/>
      <c r="I39" s="139"/>
    </row>
    <row r="41" spans="1:9" x14ac:dyDescent="0.25">
      <c r="A41" t="s">
        <v>91</v>
      </c>
      <c r="F41" t="s">
        <v>92</v>
      </c>
      <c r="H41" t="s">
        <v>93</v>
      </c>
    </row>
    <row r="43" spans="1:9" x14ac:dyDescent="0.25">
      <c r="A43" t="s">
        <v>94</v>
      </c>
      <c r="F43" t="s">
        <v>92</v>
      </c>
      <c r="H43" t="s">
        <v>95</v>
      </c>
    </row>
  </sheetData>
  <mergeCells count="92">
    <mergeCell ref="A38:E38"/>
    <mergeCell ref="F38:G38"/>
    <mergeCell ref="H38:I38"/>
    <mergeCell ref="A39:E39"/>
    <mergeCell ref="F39:G39"/>
    <mergeCell ref="H39:I39"/>
    <mergeCell ref="F35:G35"/>
    <mergeCell ref="H35:I35"/>
    <mergeCell ref="F36:G36"/>
    <mergeCell ref="H36:I36"/>
    <mergeCell ref="A37:E37"/>
    <mergeCell ref="F37:G37"/>
    <mergeCell ref="H37:I37"/>
    <mergeCell ref="F34:G34"/>
    <mergeCell ref="H34:I34"/>
    <mergeCell ref="A30:E30"/>
    <mergeCell ref="F30:G30"/>
    <mergeCell ref="H30:I30"/>
    <mergeCell ref="A31:E31"/>
    <mergeCell ref="F31:G31"/>
    <mergeCell ref="H31:I31"/>
    <mergeCell ref="F32:G32"/>
    <mergeCell ref="H32:I32"/>
    <mergeCell ref="A33:E33"/>
    <mergeCell ref="F33:G33"/>
    <mergeCell ref="H33:I33"/>
    <mergeCell ref="A29:E29"/>
    <mergeCell ref="F29:G29"/>
    <mergeCell ref="H29:I29"/>
    <mergeCell ref="A28:E28"/>
    <mergeCell ref="F28:G28"/>
    <mergeCell ref="H28:I28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2:E22"/>
    <mergeCell ref="F22:G22"/>
    <mergeCell ref="H22:I22"/>
    <mergeCell ref="A23:E23"/>
    <mergeCell ref="F23:G23"/>
    <mergeCell ref="H23:I23"/>
    <mergeCell ref="A19:C19"/>
    <mergeCell ref="D19:E19"/>
    <mergeCell ref="F19:G19"/>
    <mergeCell ref="H19:I19"/>
    <mergeCell ref="A20:E21"/>
    <mergeCell ref="F20:G21"/>
    <mergeCell ref="H20:I21"/>
    <mergeCell ref="A17:C17"/>
    <mergeCell ref="D17:E17"/>
    <mergeCell ref="F17:G17"/>
    <mergeCell ref="H17:I17"/>
    <mergeCell ref="A18:C18"/>
    <mergeCell ref="D18:E18"/>
    <mergeCell ref="F18:G18"/>
    <mergeCell ref="H18:I18"/>
    <mergeCell ref="A14:C16"/>
    <mergeCell ref="D14:E16"/>
    <mergeCell ref="F14:G16"/>
    <mergeCell ref="H14:I16"/>
    <mergeCell ref="A11:C11"/>
    <mergeCell ref="D11:E11"/>
    <mergeCell ref="F11:G11"/>
    <mergeCell ref="H11:I11"/>
    <mergeCell ref="A12:C13"/>
    <mergeCell ref="D12:E13"/>
    <mergeCell ref="F12:G13"/>
    <mergeCell ref="H12:I13"/>
    <mergeCell ref="A10:C10"/>
    <mergeCell ref="D10:E10"/>
    <mergeCell ref="F10:G10"/>
    <mergeCell ref="H10:I10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4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6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216" t="s">
        <v>176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ht="21" x14ac:dyDescent="0.35">
      <c r="A2" s="6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1" customFormat="1" ht="20.25" customHeight="1" x14ac:dyDescent="0.25">
      <c r="A3" s="8"/>
      <c r="B3" s="28" t="s">
        <v>2</v>
      </c>
      <c r="C3" s="28" t="s">
        <v>5</v>
      </c>
      <c r="D3" s="28" t="s">
        <v>3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  <c r="K3" s="28" t="s">
        <v>13</v>
      </c>
      <c r="L3" s="28" t="s">
        <v>14</v>
      </c>
      <c r="M3" s="28" t="s">
        <v>15</v>
      </c>
      <c r="N3" s="22" t="s">
        <v>16</v>
      </c>
    </row>
    <row r="4" spans="1:14" ht="39.75" customHeight="1" x14ac:dyDescent="0.35">
      <c r="A4" s="29" t="s">
        <v>28</v>
      </c>
      <c r="B4" s="23">
        <f>B5+B7+B8+B9</f>
        <v>6222.37</v>
      </c>
      <c r="C4" s="23">
        <f t="shared" ref="C4:M4" si="0">C5+C7+C8+C9</f>
        <v>6222.37</v>
      </c>
      <c r="D4" s="23">
        <f t="shared" si="0"/>
        <v>6222.37</v>
      </c>
      <c r="E4" s="23">
        <f>E5+E6+E7+E8+E9</f>
        <v>6222.37</v>
      </c>
      <c r="F4" s="23">
        <f t="shared" si="0"/>
        <v>6222.37</v>
      </c>
      <c r="G4" s="23">
        <f t="shared" si="0"/>
        <v>6222.37</v>
      </c>
      <c r="H4" s="23">
        <f t="shared" si="0"/>
        <v>6222.37</v>
      </c>
      <c r="I4" s="23">
        <f t="shared" si="0"/>
        <v>6222.37</v>
      </c>
      <c r="J4" s="23">
        <f t="shared" si="0"/>
        <v>6222.37</v>
      </c>
      <c r="K4" s="23">
        <f t="shared" si="0"/>
        <v>6222.37</v>
      </c>
      <c r="L4" s="23">
        <f t="shared" si="0"/>
        <v>6222.37</v>
      </c>
      <c r="M4" s="23">
        <f t="shared" si="0"/>
        <v>6222.37</v>
      </c>
      <c r="N4" s="23">
        <f t="shared" ref="N4:N25" si="1">SUM(B4:M4)</f>
        <v>74668.44</v>
      </c>
    </row>
    <row r="5" spans="1:14" ht="39" customHeight="1" x14ac:dyDescent="0.35">
      <c r="A5" s="29" t="s">
        <v>17</v>
      </c>
      <c r="B5" s="24">
        <v>3138.88</v>
      </c>
      <c r="C5" s="24">
        <v>3138.88</v>
      </c>
      <c r="D5" s="24">
        <v>3138.88</v>
      </c>
      <c r="E5" s="24">
        <v>3138.88</v>
      </c>
      <c r="F5" s="24">
        <v>3138.88</v>
      </c>
      <c r="G5" s="24">
        <v>3138.88</v>
      </c>
      <c r="H5" s="24">
        <v>3138.88</v>
      </c>
      <c r="I5" s="24">
        <v>3138.88</v>
      </c>
      <c r="J5" s="24">
        <v>3138.88</v>
      </c>
      <c r="K5" s="24">
        <v>3138.88</v>
      </c>
      <c r="L5" s="24">
        <v>3138.88</v>
      </c>
      <c r="M5" s="24">
        <v>3138.88</v>
      </c>
      <c r="N5" s="24">
        <f t="shared" si="1"/>
        <v>37666.560000000005</v>
      </c>
    </row>
    <row r="6" spans="1:14" ht="39" customHeight="1" x14ac:dyDescent="0.35">
      <c r="A6" s="29" t="s">
        <v>175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0" customHeight="1" x14ac:dyDescent="0.35">
      <c r="A7" s="29" t="s">
        <v>35</v>
      </c>
      <c r="B7" s="24"/>
      <c r="C7" s="24"/>
      <c r="D7" s="24"/>
      <c r="E7" s="115"/>
      <c r="F7" s="24"/>
      <c r="G7" s="24"/>
      <c r="H7" s="24"/>
      <c r="I7" s="24"/>
      <c r="J7" s="24"/>
      <c r="K7" s="24"/>
      <c r="L7" s="24"/>
      <c r="M7" s="24"/>
      <c r="N7" s="24">
        <f t="shared" si="1"/>
        <v>0</v>
      </c>
    </row>
    <row r="8" spans="1:14" ht="44.25" customHeight="1" x14ac:dyDescent="0.35">
      <c r="A8" s="29" t="s">
        <v>36</v>
      </c>
      <c r="B8" s="24">
        <v>3083.49</v>
      </c>
      <c r="C8" s="24">
        <v>3083.49</v>
      </c>
      <c r="D8" s="24">
        <v>3083.49</v>
      </c>
      <c r="E8" s="24">
        <v>3083.49</v>
      </c>
      <c r="F8" s="24">
        <v>3083.49</v>
      </c>
      <c r="G8" s="24">
        <v>3083.49</v>
      </c>
      <c r="H8" s="24">
        <v>3083.49</v>
      </c>
      <c r="I8" s="24">
        <v>3083.49</v>
      </c>
      <c r="J8" s="24">
        <v>3083.49</v>
      </c>
      <c r="K8" s="24">
        <v>3083.49</v>
      </c>
      <c r="L8" s="24">
        <v>3083.49</v>
      </c>
      <c r="M8" s="24">
        <v>3083.49</v>
      </c>
      <c r="N8" s="24">
        <f>SUM(B8:M8)</f>
        <v>37001.87999999999</v>
      </c>
    </row>
    <row r="9" spans="1:14" ht="44.25" customHeight="1" x14ac:dyDescent="0.35">
      <c r="A9" s="29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>
        <f>SUM(B9:M9)</f>
        <v>0</v>
      </c>
    </row>
    <row r="10" spans="1:14" ht="36" customHeight="1" x14ac:dyDescent="0.35">
      <c r="A10" s="30" t="s">
        <v>18</v>
      </c>
      <c r="B10" s="23">
        <f>B11+B12+B13+B14</f>
        <v>2483.77</v>
      </c>
      <c r="C10" s="23">
        <f t="shared" ref="C10:M10" si="2">C11+C12+C13+C14</f>
        <v>3200</v>
      </c>
      <c r="D10" s="23">
        <f t="shared" si="2"/>
        <v>4747.5</v>
      </c>
      <c r="E10" s="23">
        <f t="shared" si="2"/>
        <v>1187.53</v>
      </c>
      <c r="F10" s="23">
        <f t="shared" si="2"/>
        <v>0</v>
      </c>
      <c r="G10" s="23">
        <f t="shared" si="2"/>
        <v>0</v>
      </c>
      <c r="H10" s="23">
        <f t="shared" si="2"/>
        <v>0</v>
      </c>
      <c r="I10" s="23">
        <f t="shared" si="2"/>
        <v>0</v>
      </c>
      <c r="J10" s="23">
        <f t="shared" si="2"/>
        <v>3540</v>
      </c>
      <c r="K10" s="23">
        <f t="shared" si="2"/>
        <v>1800.77</v>
      </c>
      <c r="L10" s="23">
        <f t="shared" si="2"/>
        <v>8337.77</v>
      </c>
      <c r="M10" s="23">
        <f t="shared" si="2"/>
        <v>4338</v>
      </c>
      <c r="N10" s="23">
        <f t="shared" si="1"/>
        <v>29635.34</v>
      </c>
    </row>
    <row r="11" spans="1:14" ht="40.5" customHeight="1" x14ac:dyDescent="0.35">
      <c r="A11" s="29" t="s">
        <v>19</v>
      </c>
      <c r="B11" s="24">
        <v>683</v>
      </c>
      <c r="C11" s="24"/>
      <c r="D11" s="24"/>
      <c r="E11" s="24"/>
      <c r="F11" s="24"/>
      <c r="G11" s="24"/>
      <c r="H11" s="24"/>
      <c r="I11" s="24"/>
      <c r="J11" s="24"/>
      <c r="K11" s="24"/>
      <c r="L11" s="24">
        <v>7744</v>
      </c>
      <c r="M11" s="24">
        <v>4338</v>
      </c>
      <c r="N11" s="23">
        <f t="shared" si="1"/>
        <v>12765</v>
      </c>
    </row>
    <row r="12" spans="1:14" ht="45.75" customHeight="1" x14ac:dyDescent="0.35">
      <c r="A12" s="29" t="s">
        <v>20</v>
      </c>
      <c r="B12" s="25"/>
      <c r="C12" s="24">
        <v>3200</v>
      </c>
      <c r="D12" s="24">
        <v>4747.5</v>
      </c>
      <c r="E12" s="24"/>
      <c r="F12" s="24"/>
      <c r="G12" s="24"/>
      <c r="H12" s="24"/>
      <c r="I12" s="24"/>
      <c r="J12" s="24">
        <v>3540</v>
      </c>
      <c r="K12" s="24"/>
      <c r="L12" s="24"/>
      <c r="M12" s="24"/>
      <c r="N12" s="23">
        <f t="shared" si="1"/>
        <v>11487.5</v>
      </c>
    </row>
    <row r="13" spans="1:14" ht="45.75" customHeight="1" x14ac:dyDescent="0.35">
      <c r="A13" s="35" t="s">
        <v>31</v>
      </c>
      <c r="B13" s="25">
        <v>1207</v>
      </c>
      <c r="C13" s="24"/>
      <c r="D13" s="24"/>
      <c r="E13" s="24"/>
      <c r="F13" s="24"/>
      <c r="G13" s="24"/>
      <c r="H13" s="24"/>
      <c r="I13" s="24"/>
      <c r="J13" s="24"/>
      <c r="K13" s="24">
        <v>1207</v>
      </c>
      <c r="L13" s="24"/>
      <c r="M13" s="24"/>
      <c r="N13" s="23">
        <f t="shared" si="1"/>
        <v>2414</v>
      </c>
    </row>
    <row r="14" spans="1:14" ht="21.75" customHeight="1" x14ac:dyDescent="0.35">
      <c r="A14" s="29" t="s">
        <v>21</v>
      </c>
      <c r="B14" s="24">
        <v>593.77</v>
      </c>
      <c r="C14" s="24"/>
      <c r="D14" s="24"/>
      <c r="E14" s="24">
        <v>1187.53</v>
      </c>
      <c r="F14" s="24"/>
      <c r="G14" s="24"/>
      <c r="H14" s="24"/>
      <c r="I14" s="24"/>
      <c r="J14" s="24"/>
      <c r="K14" s="24">
        <v>593.77</v>
      </c>
      <c r="L14" s="24">
        <v>593.77</v>
      </c>
      <c r="M14" s="24"/>
      <c r="N14" s="24">
        <f t="shared" si="1"/>
        <v>2968.8399999999997</v>
      </c>
    </row>
    <row r="15" spans="1:14" ht="23.25" customHeight="1" x14ac:dyDescent="0.35">
      <c r="A15" s="30" t="s">
        <v>22</v>
      </c>
      <c r="B15" s="23">
        <f>B16+B17+B18</f>
        <v>0</v>
      </c>
      <c r="C15" s="23">
        <f t="shared" ref="C15:M15" si="3">C16+C17+C18</f>
        <v>0</v>
      </c>
      <c r="D15" s="23">
        <f t="shared" si="3"/>
        <v>0</v>
      </c>
      <c r="E15" s="23">
        <f t="shared" si="3"/>
        <v>0</v>
      </c>
      <c r="F15" s="23">
        <f t="shared" si="3"/>
        <v>0</v>
      </c>
      <c r="G15" s="23">
        <f t="shared" si="3"/>
        <v>0</v>
      </c>
      <c r="H15" s="23">
        <f t="shared" si="3"/>
        <v>0</v>
      </c>
      <c r="I15" s="23">
        <f t="shared" si="3"/>
        <v>0</v>
      </c>
      <c r="J15" s="23">
        <f t="shared" si="3"/>
        <v>134567</v>
      </c>
      <c r="K15" s="23">
        <f t="shared" si="3"/>
        <v>0</v>
      </c>
      <c r="L15" s="23">
        <f t="shared" si="3"/>
        <v>0</v>
      </c>
      <c r="M15" s="23">
        <f t="shared" si="3"/>
        <v>0</v>
      </c>
      <c r="N15" s="23">
        <f t="shared" si="1"/>
        <v>134567</v>
      </c>
    </row>
    <row r="16" spans="1:14" ht="42" customHeight="1" x14ac:dyDescent="0.35">
      <c r="A16" s="29" t="s">
        <v>23</v>
      </c>
      <c r="B16" s="24"/>
      <c r="C16" s="24"/>
      <c r="D16" s="24"/>
      <c r="E16" s="24"/>
      <c r="F16" s="24"/>
      <c r="G16" s="24"/>
      <c r="H16" s="24"/>
      <c r="I16" s="24"/>
      <c r="J16" s="24">
        <v>134567</v>
      </c>
      <c r="K16" s="24"/>
      <c r="L16" s="24"/>
      <c r="M16" s="24"/>
      <c r="N16" s="24">
        <f t="shared" si="1"/>
        <v>134567</v>
      </c>
    </row>
    <row r="17" spans="1:14" ht="40.5" customHeight="1" x14ac:dyDescent="0.35">
      <c r="A17" s="29" t="s">
        <v>24</v>
      </c>
      <c r="B17" s="24"/>
      <c r="C17" s="24"/>
      <c r="D17" s="24"/>
      <c r="E17" s="24"/>
      <c r="F17" s="24"/>
      <c r="G17" s="24"/>
      <c r="H17" s="122"/>
      <c r="I17" s="24"/>
      <c r="J17" s="24"/>
      <c r="K17" s="24"/>
      <c r="L17" s="24"/>
      <c r="M17" s="24"/>
      <c r="N17" s="24">
        <f t="shared" si="1"/>
        <v>0</v>
      </c>
    </row>
    <row r="18" spans="1:14" ht="40.5" customHeight="1" x14ac:dyDescent="0.35">
      <c r="A18" s="35" t="s">
        <v>32</v>
      </c>
      <c r="B18" s="24"/>
      <c r="C18" s="24"/>
      <c r="D18" s="24"/>
      <c r="E18" s="24"/>
      <c r="F18" s="24"/>
      <c r="G18" s="24"/>
      <c r="H18" s="24"/>
      <c r="I18" s="24"/>
      <c r="J18" s="24"/>
      <c r="K18" s="14"/>
      <c r="L18" s="17"/>
      <c r="M18" s="14"/>
      <c r="N18" s="24">
        <f t="shared" si="1"/>
        <v>0</v>
      </c>
    </row>
    <row r="19" spans="1:14" ht="40.5" customHeight="1" x14ac:dyDescent="0.35">
      <c r="A19" s="41" t="s">
        <v>51</v>
      </c>
      <c r="B19" s="24"/>
      <c r="C19" s="24"/>
      <c r="D19" s="24"/>
      <c r="E19" s="24"/>
      <c r="F19" s="24"/>
      <c r="G19" s="24">
        <v>4460</v>
      </c>
      <c r="H19" s="24">
        <v>1356</v>
      </c>
      <c r="I19" s="24"/>
      <c r="J19" s="24"/>
      <c r="K19" s="24">
        <v>1200</v>
      </c>
      <c r="M19" s="42"/>
      <c r="N19" s="24">
        <f t="shared" si="1"/>
        <v>7016</v>
      </c>
    </row>
    <row r="20" spans="1:14" ht="40.5" customHeight="1" x14ac:dyDescent="0.35">
      <c r="A20" s="30" t="s">
        <v>54</v>
      </c>
      <c r="B20" s="23">
        <f>B21+B22+B23</f>
        <v>475.8599999999999</v>
      </c>
      <c r="C20" s="23">
        <f t="shared" ref="C20:M20" si="4">C21+C22+C23</f>
        <v>452.15</v>
      </c>
      <c r="D20" s="23">
        <f t="shared" si="4"/>
        <v>1035</v>
      </c>
      <c r="E20" s="23">
        <f t="shared" si="4"/>
        <v>-505.62</v>
      </c>
      <c r="F20" s="23">
        <f t="shared" si="4"/>
        <v>1602.32</v>
      </c>
      <c r="G20" s="23">
        <f t="shared" si="4"/>
        <v>3653.42</v>
      </c>
      <c r="H20" s="23">
        <f>H21+H22+H23</f>
        <v>3796.88</v>
      </c>
      <c r="I20" s="23">
        <f t="shared" si="4"/>
        <v>-849.54</v>
      </c>
      <c r="J20" s="23">
        <f t="shared" si="4"/>
        <v>1791.98</v>
      </c>
      <c r="K20" s="23">
        <f t="shared" si="4"/>
        <v>-783.41000000000008</v>
      </c>
      <c r="L20" s="23">
        <f t="shared" si="4"/>
        <v>31.289999999999964</v>
      </c>
      <c r="M20" s="23">
        <f t="shared" si="4"/>
        <v>2333.7800000000002</v>
      </c>
      <c r="N20" s="23">
        <f t="shared" ref="N20:N24" si="5">SUM(B20:M20)</f>
        <v>13034.110000000002</v>
      </c>
    </row>
    <row r="21" spans="1:14" ht="40.5" customHeight="1" x14ac:dyDescent="0.35">
      <c r="A21" s="29" t="s">
        <v>55</v>
      </c>
      <c r="B21" s="24">
        <v>654.94000000000005</v>
      </c>
      <c r="C21" s="24">
        <v>-744.25</v>
      </c>
      <c r="D21" s="24">
        <v>-148.85</v>
      </c>
      <c r="E21" s="24">
        <v>-833.56</v>
      </c>
      <c r="F21" s="24">
        <v>59.54</v>
      </c>
      <c r="G21" s="24">
        <v>2798.38</v>
      </c>
      <c r="H21" s="24">
        <v>416.78</v>
      </c>
      <c r="I21" s="24">
        <v>238.16</v>
      </c>
      <c r="J21" s="24">
        <v>1220.57</v>
      </c>
      <c r="K21" s="24">
        <v>-476.32</v>
      </c>
      <c r="L21" s="24">
        <v>-387.01</v>
      </c>
      <c r="M21" s="24">
        <v>-29.77</v>
      </c>
      <c r="N21" s="24">
        <f t="shared" si="5"/>
        <v>2768.61</v>
      </c>
    </row>
    <row r="22" spans="1:14" ht="40.5" customHeight="1" x14ac:dyDescent="0.35">
      <c r="A22" s="29" t="s">
        <v>56</v>
      </c>
      <c r="B22" s="24">
        <v>571.41</v>
      </c>
      <c r="C22" s="24">
        <v>571.41</v>
      </c>
      <c r="D22" s="24">
        <v>571.41</v>
      </c>
      <c r="E22" s="24">
        <v>571.41</v>
      </c>
      <c r="F22" s="24">
        <v>571.41</v>
      </c>
      <c r="G22" s="24">
        <v>571.41</v>
      </c>
      <c r="H22" s="24">
        <v>571.41</v>
      </c>
      <c r="I22" s="24">
        <v>571.41</v>
      </c>
      <c r="J22" s="24">
        <v>571.41</v>
      </c>
      <c r="K22" s="24">
        <v>571.41</v>
      </c>
      <c r="L22" s="24">
        <v>571.41</v>
      </c>
      <c r="M22" s="24">
        <v>571.41</v>
      </c>
      <c r="N22" s="24">
        <f t="shared" si="5"/>
        <v>6856.9199999999992</v>
      </c>
    </row>
    <row r="23" spans="1:14" ht="40.5" customHeight="1" x14ac:dyDescent="0.35">
      <c r="A23" s="35" t="s">
        <v>57</v>
      </c>
      <c r="B23" s="24">
        <v>-750.49</v>
      </c>
      <c r="C23" s="24">
        <v>624.99</v>
      </c>
      <c r="D23" s="24">
        <v>612.44000000000005</v>
      </c>
      <c r="E23" s="24">
        <v>-243.47</v>
      </c>
      <c r="F23" s="24">
        <v>971.37</v>
      </c>
      <c r="G23" s="24">
        <v>283.63</v>
      </c>
      <c r="H23" s="24">
        <v>2808.69</v>
      </c>
      <c r="I23" s="24">
        <v>-1659.11</v>
      </c>
      <c r="J23" s="24"/>
      <c r="K23" s="24">
        <v>-878.5</v>
      </c>
      <c r="L23" s="43">
        <v>-153.11000000000001</v>
      </c>
      <c r="M23" s="24">
        <v>1792.14</v>
      </c>
      <c r="N23" s="24">
        <f t="shared" si="5"/>
        <v>3408.58</v>
      </c>
    </row>
    <row r="24" spans="1:14" ht="40.5" customHeight="1" x14ac:dyDescent="0.35">
      <c r="A24" s="41" t="s">
        <v>58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44"/>
      <c r="M24" s="23"/>
      <c r="N24" s="23">
        <f t="shared" si="5"/>
        <v>0</v>
      </c>
    </row>
    <row r="25" spans="1:14" ht="39.75" customHeight="1" x14ac:dyDescent="0.35">
      <c r="A25" s="30" t="s">
        <v>59</v>
      </c>
      <c r="B25" s="23">
        <v>3702.03</v>
      </c>
      <c r="C25" s="23">
        <v>3702.03</v>
      </c>
      <c r="D25" s="23">
        <v>3702.03</v>
      </c>
      <c r="E25" s="23">
        <v>3702.03</v>
      </c>
      <c r="F25" s="23">
        <v>3702.03</v>
      </c>
      <c r="G25" s="23">
        <v>3702.03</v>
      </c>
      <c r="H25" s="23">
        <v>3702.03</v>
      </c>
      <c r="I25" s="23">
        <v>3702.03</v>
      </c>
      <c r="J25" s="23">
        <v>3702.03</v>
      </c>
      <c r="K25" s="23">
        <v>3702.03</v>
      </c>
      <c r="L25" s="23">
        <v>3702.03</v>
      </c>
      <c r="M25" s="23">
        <v>3702.03</v>
      </c>
      <c r="N25" s="23">
        <f t="shared" si="1"/>
        <v>44424.359999999993</v>
      </c>
    </row>
    <row r="26" spans="1:14" ht="22.5" customHeight="1" x14ac:dyDescent="0.35">
      <c r="A26" s="30" t="s">
        <v>25</v>
      </c>
      <c r="B26" s="23">
        <f t="shared" ref="B26:M26" si="6">B4+B10+B15+B19+B25+B20+B24</f>
        <v>12884.03</v>
      </c>
      <c r="C26" s="23">
        <f t="shared" si="6"/>
        <v>13576.55</v>
      </c>
      <c r="D26" s="68">
        <f t="shared" si="6"/>
        <v>15706.9</v>
      </c>
      <c r="E26" s="23">
        <f>E4+E10+E15+E19+E25+E20+E24</f>
        <v>10606.31</v>
      </c>
      <c r="F26" s="23">
        <f t="shared" si="6"/>
        <v>11526.72</v>
      </c>
      <c r="G26" s="23">
        <f t="shared" si="6"/>
        <v>18037.82</v>
      </c>
      <c r="H26" s="23">
        <f>H4+H10+H15+H19+H25+H20+H24</f>
        <v>15077.279999999999</v>
      </c>
      <c r="I26" s="68">
        <f t="shared" si="6"/>
        <v>9074.86</v>
      </c>
      <c r="J26" s="23">
        <f t="shared" si="6"/>
        <v>149823.38</v>
      </c>
      <c r="K26" s="23">
        <f t="shared" si="6"/>
        <v>12141.76</v>
      </c>
      <c r="L26" s="23">
        <f t="shared" si="6"/>
        <v>18293.46</v>
      </c>
      <c r="M26" s="23">
        <f t="shared" si="6"/>
        <v>16596.18</v>
      </c>
      <c r="N26" s="23">
        <f>N4+N10+N15+N19+N25+N20+N24</f>
        <v>303345.25</v>
      </c>
    </row>
    <row r="27" spans="1:14" ht="15.75" customHeight="1" x14ac:dyDescent="0.25">
      <c r="A27" s="217" t="s">
        <v>60</v>
      </c>
      <c r="B27" s="217"/>
      <c r="C27" s="217"/>
      <c r="D27" s="31"/>
      <c r="E27" s="31"/>
      <c r="F27" s="31"/>
      <c r="G27" s="31"/>
      <c r="H27" s="31"/>
      <c r="I27" s="31"/>
      <c r="J27" s="31"/>
      <c r="K27" s="31"/>
      <c r="L27" s="219" t="s">
        <v>29</v>
      </c>
      <c r="M27" s="219"/>
      <c r="N27" s="219"/>
    </row>
    <row r="28" spans="1:14" ht="15.75" x14ac:dyDescent="0.25">
      <c r="A28" s="32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ht="15.75" x14ac:dyDescent="0.25">
      <c r="A29" s="218" t="s">
        <v>27</v>
      </c>
      <c r="B29" s="218"/>
      <c r="C29" s="218"/>
      <c r="D29" s="31"/>
      <c r="E29" s="31"/>
      <c r="F29" s="31"/>
      <c r="G29" s="31"/>
      <c r="H29" s="31"/>
      <c r="I29" s="31"/>
      <c r="J29" s="31"/>
      <c r="K29" s="31"/>
      <c r="L29" s="220" t="s">
        <v>34</v>
      </c>
      <c r="M29" s="220"/>
      <c r="N29" s="220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АВР №1</vt:lpstr>
      <vt:lpstr>Отчет УК</vt:lpstr>
      <vt:lpstr>Лиц. счет. Св. расчет</vt:lpstr>
      <vt:lpstr>Заявления</vt:lpstr>
      <vt:lpstr>Расчет доходов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2020-03-21T08:56:17Z</cp:lastPrinted>
  <dcterms:created xsi:type="dcterms:W3CDTF">2011-07-25T05:21:17Z</dcterms:created>
  <dcterms:modified xsi:type="dcterms:W3CDTF">2022-01-21T06:25:21Z</dcterms:modified>
</cp:coreProperties>
</file>