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9040" windowHeight="15840" tabRatio="745" activeTab="6"/>
  </bookViews>
  <sheets>
    <sheet name="ТО ин.оборуд." sheetId="1" r:id="rId1"/>
    <sheet name="ТО конструкт.эл." sheetId="2" r:id="rId2"/>
    <sheet name="ТО эл.оборуд." sheetId="6" r:id="rId3"/>
    <sheet name="ТР конструкт.эл" sheetId="3" r:id="rId4"/>
    <sheet name="ТР эл.оборуд." sheetId="7" r:id="rId5"/>
    <sheet name="ТР инж.об." sheetId="4" r:id="rId6"/>
    <sheet name="Лиц. счет. Св. расчет" sheetId="5" r:id="rId7"/>
    <sheet name="Допол.раб.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6" i="4"/>
  <c r="C46"/>
  <c r="D53" i="6"/>
  <c r="C53"/>
  <c r="D31" i="2"/>
  <c r="D77" i="1"/>
  <c r="C77"/>
  <c r="C72"/>
  <c r="D8" i="7"/>
  <c r="D42" i="4"/>
  <c r="C42"/>
  <c r="D48" i="6"/>
  <c r="C48"/>
  <c r="D29" i="2"/>
  <c r="D70" i="1"/>
  <c r="C70"/>
  <c r="D35" i="4"/>
  <c r="D17" i="3"/>
  <c r="C17"/>
  <c r="D6" i="7"/>
  <c r="D27" i="2"/>
  <c r="C27"/>
  <c r="D46" i="6"/>
  <c r="C46"/>
  <c r="C44"/>
  <c r="C41"/>
  <c r="D65" i="1"/>
  <c r="C65"/>
  <c r="D33" i="4"/>
  <c r="C33"/>
  <c r="C32"/>
  <c r="D36" i="6"/>
  <c r="C36"/>
  <c r="C34"/>
  <c r="D22" i="2"/>
  <c r="D59" i="1"/>
  <c r="C59"/>
  <c r="D29" i="4"/>
  <c r="C29"/>
  <c r="D32" i="6"/>
  <c r="C32"/>
  <c r="D20" i="2"/>
  <c r="C20"/>
  <c r="D53" i="1"/>
  <c r="C53"/>
  <c r="D25" i="4"/>
  <c r="C25"/>
  <c r="D17" i="9"/>
  <c r="C17"/>
  <c r="C30" i="6"/>
  <c r="D16" i="2"/>
  <c r="C16"/>
  <c r="D49" i="1"/>
  <c r="C49"/>
  <c r="C44"/>
  <c r="D12" i="3"/>
  <c r="D21" i="4"/>
  <c r="C21"/>
  <c r="D10" i="9"/>
  <c r="D14" i="2"/>
  <c r="D28" i="6"/>
  <c r="C28"/>
  <c r="D42" i="1"/>
  <c r="C42"/>
  <c r="D17" i="4"/>
  <c r="D8" i="9"/>
  <c r="C8"/>
  <c r="C6"/>
  <c r="D24" i="6"/>
  <c r="C24"/>
  <c r="D12" i="2"/>
  <c r="D38" i="1"/>
  <c r="C38"/>
  <c r="D15" i="4"/>
  <c r="D19" i="6"/>
  <c r="C19"/>
  <c r="D32" i="1"/>
  <c r="C32"/>
  <c r="D10" i="3" l="1"/>
  <c r="C10"/>
  <c r="D13" i="4"/>
  <c r="D15" i="6"/>
  <c r="C15"/>
  <c r="C12"/>
  <c r="D10" i="2"/>
  <c r="D27" i="1"/>
  <c r="C27"/>
  <c r="D8" i="3"/>
  <c r="C8"/>
  <c r="C16" i="5"/>
  <c r="D11" i="4"/>
  <c r="C11"/>
  <c r="D10" i="6"/>
  <c r="C10"/>
  <c r="C8"/>
  <c r="D8" i="2"/>
  <c r="C8"/>
  <c r="D18" i="1"/>
  <c r="C18"/>
  <c r="D6" i="4"/>
  <c r="C6"/>
  <c r="C6" i="6"/>
  <c r="D12" i="1"/>
  <c r="C12"/>
  <c r="C9" i="5" l="1"/>
  <c r="J9" l="1"/>
  <c r="E4" l="1"/>
  <c r="M4"/>
  <c r="L4"/>
  <c r="K4"/>
  <c r="J4"/>
  <c r="I4"/>
  <c r="H4"/>
  <c r="G4"/>
  <c r="F4"/>
  <c r="D4"/>
  <c r="C4"/>
  <c r="B4"/>
  <c r="G19"/>
  <c r="G14"/>
  <c r="G9"/>
  <c r="M14"/>
  <c r="H19"/>
  <c r="M19"/>
  <c r="N22"/>
  <c r="N21"/>
  <c r="N20"/>
  <c r="L19"/>
  <c r="K19"/>
  <c r="J19"/>
  <c r="I19"/>
  <c r="F19"/>
  <c r="E19"/>
  <c r="D19"/>
  <c r="C19"/>
  <c r="B19"/>
  <c r="N18"/>
  <c r="L14"/>
  <c r="K14"/>
  <c r="J14"/>
  <c r="I14"/>
  <c r="H14"/>
  <c r="F14"/>
  <c r="E14"/>
  <c r="D14"/>
  <c r="C14"/>
  <c r="M9"/>
  <c r="L9"/>
  <c r="K9"/>
  <c r="I9"/>
  <c r="H9"/>
  <c r="F9"/>
  <c r="E9"/>
  <c r="D9"/>
  <c r="N17"/>
  <c r="N12"/>
  <c r="N8"/>
  <c r="B14"/>
  <c r="B9"/>
  <c r="C24" l="1"/>
  <c r="F24"/>
  <c r="M24"/>
  <c r="J24"/>
  <c r="H24"/>
  <c r="I24"/>
  <c r="L24"/>
  <c r="B24"/>
  <c r="G24"/>
  <c r="K24"/>
  <c r="E24"/>
  <c r="D24"/>
  <c r="N19"/>
  <c r="N6"/>
  <c r="N23"/>
  <c r="N13"/>
  <c r="N5"/>
  <c r="N4" l="1"/>
  <c r="N11"/>
  <c r="N10"/>
  <c r="N15" l="1"/>
  <c r="N16"/>
  <c r="N14" l="1"/>
  <c r="N9"/>
  <c r="N24" l="1"/>
</calcChain>
</file>

<file path=xl/sharedStrings.xml><?xml version="1.0" encoding="utf-8"?>
<sst xmlns="http://schemas.openxmlformats.org/spreadsheetml/2006/main" count="303" uniqueCount="180">
  <si>
    <t>Перечень работ</t>
  </si>
  <si>
    <t>Сумма</t>
  </si>
  <si>
    <t>Январь</t>
  </si>
  <si>
    <t>Март</t>
  </si>
  <si>
    <t xml:space="preserve">1.Техническое обслуживание инженерного оборудования </t>
  </si>
  <si>
    <t>3.Текущий ремонт конструктивных элементов</t>
  </si>
  <si>
    <t>4.Текущий ремонт инженерного оборудования</t>
  </si>
  <si>
    <t>Февраль</t>
  </si>
  <si>
    <t xml:space="preserve">2.Техническое обслуживание конструктивных элементов 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</si>
  <si>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</si>
  <si>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</si>
  <si>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</si>
  <si>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</si>
  <si>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</si>
  <si>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</si>
  <si>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</si>
  <si>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</si>
  <si>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</si>
  <si>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</si>
  <si>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 xml:space="preserve">  - санитарная уборка лестничных клеток</t>
  </si>
  <si>
    <t>2. Техническое обслуживание:</t>
  </si>
  <si>
    <t xml:space="preserve">  - инженерное оборудование</t>
  </si>
  <si>
    <t xml:space="preserve">  - конструктивные элементы</t>
  </si>
  <si>
    <t xml:space="preserve">  - АДС</t>
  </si>
  <si>
    <t>3. Текущий ремонт:</t>
  </si>
  <si>
    <t xml:space="preserve">  - инженерного оборудования</t>
  </si>
  <si>
    <t xml:space="preserve">  - конструктивных элементов</t>
  </si>
  <si>
    <t>ВСЕГО</t>
  </si>
  <si>
    <t>С начала года</t>
  </si>
  <si>
    <t>Гл. бухгалтер</t>
  </si>
  <si>
    <r>
      <t xml:space="preserve">1. </t>
    </r>
    <r>
      <rPr>
        <b/>
        <sz val="16"/>
        <color theme="1"/>
        <rFont val="Calibri"/>
        <family val="2"/>
        <charset val="204"/>
        <scheme val="minor"/>
      </rPr>
      <t>Содержание общ. имущества:</t>
    </r>
  </si>
  <si>
    <t>Кудин Ю.С.</t>
  </si>
  <si>
    <t>2.Техническое обслуживание электрооборудования</t>
  </si>
  <si>
    <t>Металлургов,2</t>
  </si>
  <si>
    <t>-эл.оборудования</t>
  </si>
  <si>
    <t>очистка дорог</t>
  </si>
  <si>
    <t>Текущий ремонт эл.оборудования</t>
  </si>
  <si>
    <t>Кузмичева Е.А.</t>
  </si>
  <si>
    <t>-эл.оборудование</t>
  </si>
  <si>
    <t>уборка придомовой территории</t>
  </si>
  <si>
    <t>Дополнительные работы</t>
  </si>
  <si>
    <t>4.Дополнительные работы</t>
  </si>
  <si>
    <t>5.ОДН:</t>
  </si>
  <si>
    <t>ХВС</t>
  </si>
  <si>
    <t>ГВС</t>
  </si>
  <si>
    <t>электроэнергия</t>
  </si>
  <si>
    <t>7. Расходы по содержанию УК</t>
  </si>
  <si>
    <t>Директор ООО УК "Крокус"</t>
  </si>
  <si>
    <t>Дезинфекция</t>
  </si>
  <si>
    <t>Итого за январь</t>
  </si>
  <si>
    <t>Обход подвала на предмет утечек, устранение</t>
  </si>
  <si>
    <t>Очистка канализационных труб от куржака</t>
  </si>
  <si>
    <t>Отогрев водосточных труб</t>
  </si>
  <si>
    <t>Лицевой счет. Сводный расчет  2025г</t>
  </si>
  <si>
    <t>Лицевой счёт  2025г</t>
  </si>
  <si>
    <t>Прочистка канализации квартира №101</t>
  </si>
  <si>
    <t>Замена уголка на стояке ХВС квартира №99</t>
  </si>
  <si>
    <t>Замена уголка на полотенцксушителе квартира №173</t>
  </si>
  <si>
    <t>Ремонт светильников замена лампочек и схем подъезд №13</t>
  </si>
  <si>
    <t>Лицевой счёт 2025г</t>
  </si>
  <si>
    <t>Замена канализационного стояка квартира №8,11,29,31</t>
  </si>
  <si>
    <t>Устранение течи на стояке ХВС валберис</t>
  </si>
  <si>
    <t>Устранение течи на стояке канализации квартира №97</t>
  </si>
  <si>
    <t>Прочистка канализации квартира №46</t>
  </si>
  <si>
    <t>Итого за февраль</t>
  </si>
  <si>
    <t>Отогрев водосточных труб подъезд №1-15</t>
  </si>
  <si>
    <t>Очистка сливных и водосточных труб на крыше от наледи</t>
  </si>
  <si>
    <t>Ремонт светильников замена лампочек и схем подъезд №12  2этаж, подъезд №1</t>
  </si>
  <si>
    <t>Замена светильника подъезд №13</t>
  </si>
  <si>
    <t>Замена отопительных приборов и стоков отопления квартира №183</t>
  </si>
  <si>
    <t>Замена стояка отопления квартира №144</t>
  </si>
  <si>
    <t>Замена канализационного стояка квартира №40</t>
  </si>
  <si>
    <t>Монтаж натяжных потолков после замены стояков квартира №182</t>
  </si>
  <si>
    <t>Замена доводчика входной двери подъезд №9</t>
  </si>
  <si>
    <t>Устранение течи полотенцесушителя квартира №51</t>
  </si>
  <si>
    <t>Устранение течи на стояке канализации в подвале подъезд №10</t>
  </si>
  <si>
    <t>Устранение течи на стояке отопления квартира №192</t>
  </si>
  <si>
    <t xml:space="preserve">Устранение течи на стояке канализации в подвале    </t>
  </si>
  <si>
    <t>Устранение течи на стояке ГВС в подвале</t>
  </si>
  <si>
    <t xml:space="preserve">Отключение подъездного отопления </t>
  </si>
  <si>
    <t>Итого за март</t>
  </si>
  <si>
    <t>Ремонт светильников замена лампочек и схем подъезд №6,13,1</t>
  </si>
  <si>
    <t>Работы ППР</t>
  </si>
  <si>
    <t>Устранение неполадок с электроэнергией в подъезде квартира №112</t>
  </si>
  <si>
    <t>Замена стояка ГВС в ванной квартира №55,53,51</t>
  </si>
  <si>
    <t>Частичный ремонт кровли квартира №129,130</t>
  </si>
  <si>
    <t>Прочистка канализации  в подвале квартира №26</t>
  </si>
  <si>
    <t>Устранение течи в подвале подъезд №2</t>
  </si>
  <si>
    <t>Прочистка канализации в кухне квартира №195</t>
  </si>
  <si>
    <t>Итого за апрель</t>
  </si>
  <si>
    <t>Ремонт светильников замена лампочек и схем подъезд №14  2 этаж</t>
  </si>
  <si>
    <t>Замена стояков отопления в зале квартира №32</t>
  </si>
  <si>
    <t>Отключение отопления</t>
  </si>
  <si>
    <t>Устранение течи на стояке отопления в подвале подъезд №5</t>
  </si>
  <si>
    <t>Итого за май</t>
  </si>
  <si>
    <t>Прочистка вентиляции квартира №189</t>
  </si>
  <si>
    <t>Зачистка нулевых проводов в электрощите подъезд №10</t>
  </si>
  <si>
    <t>Устранение неполадок с электроэнергией в подъезде</t>
  </si>
  <si>
    <t>Ремонт светильников замена лампочек и схем подъезд №14  4 этаж</t>
  </si>
  <si>
    <t>Скос травы на придомовой территории</t>
  </si>
  <si>
    <t>Выдана председателю совета дома краска для нужд дома</t>
  </si>
  <si>
    <t>Замена уголка на канализационном стояке в подвале подъезд №6</t>
  </si>
  <si>
    <t>Прочистка канализации квартира №158</t>
  </si>
  <si>
    <t>Итого за июнь</t>
  </si>
  <si>
    <t>Ремонт светильника замена лампочки и схемы подъезд №2</t>
  </si>
  <si>
    <t>Замена лампочки в тамбуре подъезд №2</t>
  </si>
  <si>
    <t>Открытие и закрытие подъездных окон для мытья</t>
  </si>
  <si>
    <t>Установка урны и лавочки подъзд №4</t>
  </si>
  <si>
    <t>Ремонт системы отопления Квартира №41</t>
  </si>
  <si>
    <t>Замена канализационного стояка квартира №77,80</t>
  </si>
  <si>
    <t>Ремонт подъездного поручня подъезд №2</t>
  </si>
  <si>
    <t>Прочистка канализации квартира №123</t>
  </si>
  <si>
    <t>Устранение течи в подвале на стояке ГВС подъезд №6,5</t>
  </si>
  <si>
    <t>Устранение течи на стояке ГВС в подвале подъезд №2</t>
  </si>
  <si>
    <t>Прочистка канализации в туалете квартира №146</t>
  </si>
  <si>
    <t>Итого за июль</t>
  </si>
  <si>
    <t>Открытие и закрытие подъездных окон для мытья подъезд №3,5</t>
  </si>
  <si>
    <t>Ремонт светильников замена лампочек и съем подъезд №10,15,4</t>
  </si>
  <si>
    <t xml:space="preserve">Уборка крупногабаритного мусора </t>
  </si>
  <si>
    <t>Покраска скамеек</t>
  </si>
  <si>
    <t xml:space="preserve">Демонтаж железного забора </t>
  </si>
  <si>
    <t>Уборка мусора в подвале</t>
  </si>
  <si>
    <t>Замена участка трубы на стояке ГВс квартира №163</t>
  </si>
  <si>
    <t>Ремонт и замена участка трубы в подвале №6</t>
  </si>
  <si>
    <t>Прочистка канализации подъезд №5</t>
  </si>
  <si>
    <t>Устранение течи на стояке ГВС в подвале подъезд №5</t>
  </si>
  <si>
    <t>Итого за август</t>
  </si>
  <si>
    <t>Закрытие подъездных окон подъезд №5</t>
  </si>
  <si>
    <t>Пробивка вентиляции в подвал подъезд №2</t>
  </si>
  <si>
    <t>Ремонт светильников замена лампочек и схем подъезд №14,11,5</t>
  </si>
  <si>
    <t>Замена полотенцесушителя квартира №183</t>
  </si>
  <si>
    <t>Замена отопительного прибора квартира №43</t>
  </si>
  <si>
    <t>Прочистка уходов в колодец канализационной трубы в подвале</t>
  </si>
  <si>
    <t>Замена манжета на стояке ГВС квартира №89</t>
  </si>
  <si>
    <t>Прочистка канализации в подвале №5</t>
  </si>
  <si>
    <t>Итого за сентябрь</t>
  </si>
  <si>
    <t>Закрытие подъездных окон подъезд №3</t>
  </si>
  <si>
    <t>Ремонт светильника замена лампочки и схемы подъезд №14,5</t>
  </si>
  <si>
    <t>Замена участка трубы на стояке отопления квартира №131</t>
  </si>
  <si>
    <t>Замена отопительного прибора квартира №16,139</t>
  </si>
  <si>
    <t>Прочистка стояка канализации подъезд №5</t>
  </si>
  <si>
    <t xml:space="preserve">Запуск подъездного отопления  </t>
  </si>
  <si>
    <t>Устранение течи на стояке отопления квартира №142</t>
  </si>
  <si>
    <t>Итого за октябрь</t>
  </si>
  <si>
    <t>Ремонт светильника замена лампочек и схем подъезд №6</t>
  </si>
  <si>
    <t>Обследование подъезда на предмет освещения, замена предохранителей и лампочек подъезд №3</t>
  </si>
  <si>
    <t>Замена лампочки в тамбуре подъезд №15,10</t>
  </si>
  <si>
    <t>Ремонт светильника замена лампочек и схем подъезд №15</t>
  </si>
  <si>
    <t>Демонтаж старых эл.проводов в подъезде №3</t>
  </si>
  <si>
    <t>Устранение неполадок с электроэнергией, замена предохранителя ВРУ подъезд №9</t>
  </si>
  <si>
    <t>Ремонт светильника замена лампочек и схем подъезд №13,9,8,14,8,3,5,14</t>
  </si>
  <si>
    <t>Открытие окна в подъезде №3 для мытья</t>
  </si>
  <si>
    <t>Закрепление табличек нумерация квартир подъезд №4,5</t>
  </si>
  <si>
    <t>Закрытие окон в подъездах №1-14</t>
  </si>
  <si>
    <t>Монтаж эл.провода в тамбуре подъезд №3</t>
  </si>
  <si>
    <t>Ремонт подъезда согласно смете подъезд №3</t>
  </si>
  <si>
    <t>Ремонт мягкой кровли крыши над квартирой №85</t>
  </si>
  <si>
    <t>Изготовление и установка окон ПВХ подъезд №8</t>
  </si>
  <si>
    <t>Ремонт стояка отопления валберис</t>
  </si>
  <si>
    <t>Устранение течи в подвале №1</t>
  </si>
  <si>
    <t>Устранение течи на стояке ГВС, перепайка трубы квартира №123</t>
  </si>
  <si>
    <t>Итого за ноябрь</t>
  </si>
  <si>
    <t>Демонтаж и крепление подъездных люков чердака подъезд №10,6</t>
  </si>
  <si>
    <t>Ремонт светильников замена лампочек и схем подъезд №12,14,1</t>
  </si>
  <si>
    <t>Замена участка трубы на стояке отопления в подвале подъезд №13</t>
  </si>
  <si>
    <t>Замена отопительного прибора квартира №165</t>
  </si>
  <si>
    <t>Замена кран-фильтра квартира №98</t>
  </si>
  <si>
    <t>Ремонт канализации квартира №79</t>
  </si>
  <si>
    <t>Ремонт системы отопления (впайка крана в перемычку) квартира №165</t>
  </si>
  <si>
    <t>Демонтаж старых, монтаж новых светильников в подъезде №3</t>
  </si>
  <si>
    <t>Прочистка стояка канализации квартира №46</t>
  </si>
  <si>
    <t>Замена участка трубы на стояка ХВС в подвале№1</t>
  </si>
  <si>
    <t>Устранение течи на стояке ХВс квартира №173</t>
  </si>
  <si>
    <t>Итого за декабрь</t>
  </si>
  <si>
    <t>Остекление подъездной рамы подъезд №6  3 этаж</t>
  </si>
  <si>
    <t>Ремонт светильников замена лампочек и схем подъезд №1</t>
  </si>
  <si>
    <t>Ремонт светильников замена лампочек и схем подъезд №12</t>
  </si>
  <si>
    <t>Ремонт светильников замена лампочек и схем подъезд №8</t>
  </si>
  <si>
    <t>Замена канализационной трубы квартира №183</t>
  </si>
  <si>
    <t>Замена трубы канализации, вентелей, полотенцесушителя квартира №111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</si>
</sst>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1" fillId="0" borderId="1" xfId="0" applyFont="1" applyBorder="1"/>
    <xf numFmtId="0" fontId="0" fillId="0" borderId="1" xfId="0" applyBorder="1"/>
    <xf numFmtId="0" fontId="1" fillId="0" borderId="8" xfId="0" applyFont="1" applyBorder="1"/>
    <xf numFmtId="0" fontId="1" fillId="0" borderId="4" xfId="0" applyFont="1" applyBorder="1" applyAlignment="1">
      <alignment wrapText="1"/>
    </xf>
    <xf numFmtId="0" fontId="4" fillId="0" borderId="0" xfId="0" applyFont="1"/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0" fontId="6" fillId="0" borderId="1" xfId="0" applyFont="1" applyBorder="1"/>
    <xf numFmtId="0" fontId="6" fillId="2" borderId="1" xfId="0" applyFont="1" applyFill="1" applyBorder="1"/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0" fontId="1" fillId="0" borderId="8" xfId="0" applyFont="1" applyBorder="1" applyAlignment="1">
      <alignment wrapText="1"/>
    </xf>
    <xf numFmtId="49" fontId="6" fillId="0" borderId="1" xfId="0" applyNumberFormat="1" applyFont="1" applyBorder="1" applyAlignment="1">
      <alignment wrapText="1"/>
    </xf>
    <xf numFmtId="0" fontId="0" fillId="0" borderId="1" xfId="0" applyBorder="1" applyAlignment="1">
      <alignment horizontal="center" wrapText="1"/>
    </xf>
    <xf numFmtId="49" fontId="2" fillId="0" borderId="1" xfId="0" applyNumberFormat="1" applyFont="1" applyBorder="1" applyAlignment="1">
      <alignment wrapText="1"/>
    </xf>
    <xf numFmtId="2" fontId="2" fillId="0" borderId="1" xfId="0" applyNumberFormat="1" applyFont="1" applyBorder="1"/>
    <xf numFmtId="2" fontId="6" fillId="2" borderId="1" xfId="0" applyNumberFormat="1" applyFont="1" applyFill="1" applyBorder="1"/>
    <xf numFmtId="2" fontId="6" fillId="0" borderId="1" xfId="0" applyNumberFormat="1" applyFont="1" applyBorder="1"/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8" fillId="0" borderId="1" xfId="0" applyFont="1" applyBorder="1"/>
    <xf numFmtId="0" fontId="8" fillId="0" borderId="1" xfId="0" applyFont="1" applyBorder="1" applyAlignment="1">
      <alignment horizontal="left" wrapText="1"/>
    </xf>
    <xf numFmtId="0" fontId="8" fillId="0" borderId="4" xfId="0" applyFont="1" applyBorder="1" applyAlignment="1">
      <alignment wrapText="1"/>
    </xf>
    <xf numFmtId="0" fontId="9" fillId="0" borderId="1" xfId="0" applyFont="1" applyBorder="1"/>
    <xf numFmtId="2" fontId="9" fillId="0" borderId="1" xfId="0" applyNumberFormat="1" applyFont="1" applyBorder="1" applyAlignment="1">
      <alignment wrapText="1"/>
    </xf>
    <xf numFmtId="2" fontId="9" fillId="0" borderId="1" xfId="0" applyNumberFormat="1" applyFont="1" applyBorder="1"/>
    <xf numFmtId="0" fontId="8" fillId="0" borderId="2" xfId="0" applyFont="1" applyBorder="1" applyAlignment="1">
      <alignment wrapText="1"/>
    </xf>
    <xf numFmtId="0" fontId="8" fillId="0" borderId="2" xfId="0" applyFont="1" applyBorder="1"/>
    <xf numFmtId="0" fontId="9" fillId="0" borderId="7" xfId="0" applyFont="1" applyBorder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8" fillId="0" borderId="5" xfId="0" applyFont="1" applyBorder="1"/>
    <xf numFmtId="0" fontId="8" fillId="0" borderId="8" xfId="0" applyFont="1" applyBorder="1"/>
    <xf numFmtId="2" fontId="9" fillId="0" borderId="9" xfId="0" applyNumberFormat="1" applyFont="1" applyBorder="1"/>
    <xf numFmtId="0" fontId="8" fillId="0" borderId="0" xfId="0" applyFont="1"/>
    <xf numFmtId="0" fontId="8" fillId="0" borderId="0" xfId="0" applyFont="1" applyAlignment="1">
      <alignment wrapText="1"/>
    </xf>
    <xf numFmtId="2" fontId="8" fillId="0" borderId="1" xfId="0" applyNumberFormat="1" applyFont="1" applyBorder="1"/>
    <xf numFmtId="2" fontId="1" fillId="0" borderId="1" xfId="0" applyNumberFormat="1" applyFont="1" applyBorder="1"/>
    <xf numFmtId="0" fontId="9" fillId="0" borderId="2" xfId="0" applyFont="1" applyBorder="1"/>
    <xf numFmtId="0" fontId="9" fillId="0" borderId="1" xfId="0" applyFont="1" applyBorder="1" applyAlignment="1">
      <alignment horizontal="left" wrapText="1"/>
    </xf>
    <xf numFmtId="0" fontId="8" fillId="0" borderId="6" xfId="0" applyFont="1" applyBorder="1"/>
    <xf numFmtId="0" fontId="8" fillId="0" borderId="3" xfId="0" applyFont="1" applyBorder="1" applyAlignment="1">
      <alignment wrapText="1"/>
    </xf>
    <xf numFmtId="0" fontId="9" fillId="0" borderId="3" xfId="0" applyFont="1" applyBorder="1" applyAlignment="1">
      <alignment wrapText="1"/>
    </xf>
    <xf numFmtId="0" fontId="8" fillId="0" borderId="8" xfId="0" applyFont="1" applyBorder="1" applyAlignment="1">
      <alignment wrapText="1"/>
    </xf>
    <xf numFmtId="0" fontId="9" fillId="0" borderId="9" xfId="0" applyFont="1" applyBorder="1"/>
    <xf numFmtId="2" fontId="9" fillId="0" borderId="6" xfId="0" applyNumberFormat="1" applyFont="1" applyBorder="1"/>
    <xf numFmtId="0" fontId="9" fillId="0" borderId="8" xfId="0" applyFont="1" applyBorder="1"/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9"/>
  <sheetViews>
    <sheetView topLeftCell="A52" workbookViewId="0">
      <selection activeCell="B72" sqref="B72:C76"/>
    </sheetView>
  </sheetViews>
  <sheetFormatPr defaultRowHeight="15"/>
  <cols>
    <col min="1" max="1" width="5" customWidth="1"/>
    <col min="2" max="2" width="47.42578125" customWidth="1"/>
    <col min="3" max="3" width="11.85546875" customWidth="1"/>
    <col min="4" max="4" width="12.5703125" customWidth="1"/>
    <col min="5" max="5" width="9.7109375" customWidth="1"/>
  </cols>
  <sheetData>
    <row r="1" spans="1:8" ht="21">
      <c r="A1" s="1"/>
      <c r="B1" s="62" t="s">
        <v>54</v>
      </c>
      <c r="C1" s="62"/>
      <c r="D1" s="62"/>
      <c r="E1" s="6"/>
      <c r="F1" s="6"/>
      <c r="G1" s="6"/>
      <c r="H1" s="6"/>
    </row>
    <row r="2" spans="1:8" ht="15.75">
      <c r="A2" s="1"/>
      <c r="B2" s="2" t="s">
        <v>33</v>
      </c>
      <c r="C2" s="1"/>
      <c r="D2" s="1"/>
      <c r="E2" s="1"/>
      <c r="F2" s="1"/>
      <c r="G2" s="1"/>
      <c r="H2" s="1"/>
    </row>
    <row r="3" spans="1:8" ht="28.9" customHeight="1">
      <c r="A3" s="1"/>
      <c r="B3" s="61" t="s">
        <v>4</v>
      </c>
      <c r="C3" s="61"/>
      <c r="D3" s="61"/>
      <c r="E3" s="1"/>
      <c r="F3" s="1"/>
      <c r="G3" s="1"/>
      <c r="H3" s="1"/>
    </row>
    <row r="4" spans="1:8">
      <c r="A4" s="7"/>
      <c r="B4" s="8" t="s">
        <v>0</v>
      </c>
      <c r="C4" s="8" t="s">
        <v>1</v>
      </c>
      <c r="D4" s="8" t="s">
        <v>28</v>
      </c>
      <c r="E4" s="1"/>
      <c r="F4" s="1"/>
      <c r="G4" s="1"/>
      <c r="H4" s="1"/>
    </row>
    <row r="5" spans="1:8">
      <c r="A5" s="7"/>
      <c r="B5" s="3" t="s">
        <v>2</v>
      </c>
      <c r="C5" s="7"/>
      <c r="D5" s="7"/>
      <c r="E5" s="1"/>
      <c r="F5" s="1"/>
      <c r="G5" s="1"/>
      <c r="H5" s="1"/>
    </row>
    <row r="6" spans="1:8">
      <c r="A6" s="32">
        <v>1</v>
      </c>
      <c r="B6" s="32" t="s">
        <v>52</v>
      </c>
      <c r="C6" s="32">
        <v>5146.3999999999996</v>
      </c>
      <c r="D6" s="33"/>
      <c r="E6" s="1"/>
      <c r="F6" s="1"/>
      <c r="G6" s="1"/>
      <c r="H6" s="1"/>
    </row>
    <row r="7" spans="1:8">
      <c r="A7" s="32">
        <v>2</v>
      </c>
      <c r="B7" s="32" t="s">
        <v>55</v>
      </c>
      <c r="C7" s="32">
        <v>4150</v>
      </c>
      <c r="D7" s="33"/>
      <c r="E7" s="1"/>
      <c r="F7" s="1"/>
      <c r="G7" s="1"/>
      <c r="H7" s="1"/>
    </row>
    <row r="8" spans="1:8">
      <c r="A8" s="32">
        <v>3</v>
      </c>
      <c r="B8" s="32" t="s">
        <v>56</v>
      </c>
      <c r="C8" s="32">
        <v>3777.2</v>
      </c>
      <c r="D8" s="33"/>
      <c r="E8" s="1"/>
      <c r="F8" s="1"/>
      <c r="G8" s="1"/>
      <c r="H8" s="1"/>
    </row>
    <row r="9" spans="1:8">
      <c r="A9" s="32">
        <v>4</v>
      </c>
      <c r="B9" s="32" t="s">
        <v>51</v>
      </c>
      <c r="C9" s="32">
        <v>3386.5</v>
      </c>
      <c r="D9" s="33"/>
      <c r="E9" s="1"/>
      <c r="F9" s="1"/>
      <c r="G9" s="1"/>
      <c r="H9" s="1"/>
    </row>
    <row r="10" spans="1:8" ht="30">
      <c r="A10" s="32">
        <v>5</v>
      </c>
      <c r="B10" s="32" t="s">
        <v>57</v>
      </c>
      <c r="C10" s="32">
        <v>3474.7</v>
      </c>
      <c r="D10" s="33"/>
      <c r="E10" s="1"/>
      <c r="F10" s="1"/>
      <c r="G10" s="1"/>
      <c r="H10" s="1"/>
    </row>
    <row r="11" spans="1:8">
      <c r="A11" s="32">
        <v>6</v>
      </c>
      <c r="B11" s="32" t="s">
        <v>50</v>
      </c>
      <c r="C11" s="32">
        <v>2490</v>
      </c>
      <c r="D11" s="33"/>
      <c r="E11" s="1"/>
      <c r="F11" s="1"/>
      <c r="G11" s="1"/>
      <c r="H11" s="1"/>
    </row>
    <row r="12" spans="1:8">
      <c r="A12" s="32"/>
      <c r="B12" s="33" t="s">
        <v>49</v>
      </c>
      <c r="C12" s="33">
        <f>SUM(C6:C11)</f>
        <v>22424.799999999999</v>
      </c>
      <c r="D12" s="33">
        <f>C12</f>
        <v>22424.799999999999</v>
      </c>
      <c r="E12" s="1"/>
      <c r="F12" s="1"/>
      <c r="G12" s="1"/>
      <c r="H12" s="1"/>
    </row>
    <row r="13" spans="1:8">
      <c r="A13" s="32"/>
      <c r="B13" s="33" t="s">
        <v>7</v>
      </c>
      <c r="C13" s="32"/>
      <c r="D13" s="32"/>
      <c r="E13" s="1"/>
      <c r="F13" s="1"/>
    </row>
    <row r="14" spans="1:8">
      <c r="A14" s="32">
        <v>1</v>
      </c>
      <c r="B14" s="32" t="s">
        <v>61</v>
      </c>
      <c r="C14" s="32">
        <v>1070</v>
      </c>
      <c r="D14" s="33"/>
      <c r="E14" s="1"/>
      <c r="F14" s="1"/>
    </row>
    <row r="15" spans="1:8">
      <c r="A15" s="32">
        <v>2</v>
      </c>
      <c r="B15" s="32" t="s">
        <v>50</v>
      </c>
      <c r="C15" s="32">
        <v>3320</v>
      </c>
      <c r="D15" s="33"/>
      <c r="E15" s="1"/>
      <c r="F15" s="1"/>
    </row>
    <row r="16" spans="1:8" ht="30">
      <c r="A16" s="32">
        <v>3</v>
      </c>
      <c r="B16" s="32" t="s">
        <v>62</v>
      </c>
      <c r="C16" s="32">
        <v>3416.8</v>
      </c>
      <c r="D16" s="33"/>
      <c r="E16" s="1"/>
      <c r="F16" s="1"/>
    </row>
    <row r="17" spans="1:6" s="5" customFormat="1">
      <c r="A17" s="32">
        <v>4</v>
      </c>
      <c r="B17" s="32" t="s">
        <v>63</v>
      </c>
      <c r="C17" s="32">
        <v>3320</v>
      </c>
      <c r="D17" s="33"/>
      <c r="E17" s="4"/>
      <c r="F17" s="4"/>
    </row>
    <row r="18" spans="1:6" s="5" customFormat="1">
      <c r="A18" s="32"/>
      <c r="B18" s="33" t="s">
        <v>64</v>
      </c>
      <c r="C18" s="33">
        <f>SUM(C14:C17)</f>
        <v>11126.8</v>
      </c>
      <c r="D18" s="33">
        <f>C18+D12</f>
        <v>33551.599999999999</v>
      </c>
      <c r="E18" s="4"/>
      <c r="F18" s="4"/>
    </row>
    <row r="19" spans="1:6">
      <c r="A19" s="32"/>
      <c r="B19" s="33" t="s">
        <v>3</v>
      </c>
      <c r="C19" s="33"/>
      <c r="D19" s="33"/>
      <c r="E19" s="1"/>
      <c r="F19" s="1"/>
    </row>
    <row r="20" spans="1:6" ht="30">
      <c r="A20" s="34">
        <v>1</v>
      </c>
      <c r="B20" s="32" t="s">
        <v>74</v>
      </c>
      <c r="C20" s="34">
        <v>2490</v>
      </c>
      <c r="D20" s="33"/>
      <c r="E20" s="1"/>
      <c r="F20" s="1"/>
    </row>
    <row r="21" spans="1:6">
      <c r="A21" s="32">
        <v>2</v>
      </c>
      <c r="B21" s="32" t="s">
        <v>50</v>
      </c>
      <c r="C21" s="32">
        <v>2158</v>
      </c>
      <c r="D21" s="33"/>
      <c r="E21" s="1"/>
      <c r="F21" s="1"/>
    </row>
    <row r="22" spans="1:6" ht="30">
      <c r="A22" s="32">
        <v>3</v>
      </c>
      <c r="B22" s="32" t="s">
        <v>75</v>
      </c>
      <c r="C22" s="32">
        <v>3590</v>
      </c>
      <c r="D22" s="32"/>
      <c r="E22" s="1"/>
      <c r="F22" s="1"/>
    </row>
    <row r="23" spans="1:6" ht="30">
      <c r="A23" s="32">
        <v>4</v>
      </c>
      <c r="B23" s="32" t="s">
        <v>76</v>
      </c>
      <c r="C23" s="32">
        <v>1660</v>
      </c>
      <c r="D23" s="33"/>
      <c r="E23" s="1"/>
      <c r="F23" s="1"/>
    </row>
    <row r="24" spans="1:6" s="5" customFormat="1">
      <c r="A24" s="32">
        <v>5</v>
      </c>
      <c r="B24" s="32" t="s">
        <v>77</v>
      </c>
      <c r="C24" s="32">
        <v>3320</v>
      </c>
      <c r="D24" s="33"/>
      <c r="E24" s="4"/>
      <c r="F24" s="4"/>
    </row>
    <row r="25" spans="1:6" s="5" customFormat="1">
      <c r="A25" s="32">
        <v>6</v>
      </c>
      <c r="B25" s="32" t="s">
        <v>78</v>
      </c>
      <c r="C25" s="32">
        <v>3690</v>
      </c>
      <c r="D25" s="33"/>
      <c r="E25" s="4"/>
      <c r="F25" s="4"/>
    </row>
    <row r="26" spans="1:6">
      <c r="A26" s="32">
        <v>7</v>
      </c>
      <c r="B26" s="32" t="s">
        <v>79</v>
      </c>
      <c r="C26" s="32">
        <v>5810</v>
      </c>
      <c r="D26" s="33"/>
      <c r="E26" s="1"/>
      <c r="F26" s="1"/>
    </row>
    <row r="27" spans="1:6">
      <c r="A27" s="32"/>
      <c r="B27" s="33" t="s">
        <v>80</v>
      </c>
      <c r="C27" s="33">
        <f>SUM(C20:C26)</f>
        <v>22718</v>
      </c>
      <c r="D27" s="33">
        <f>C27+D18</f>
        <v>56269.599999999999</v>
      </c>
      <c r="E27" s="1"/>
      <c r="F27" s="1"/>
    </row>
    <row r="28" spans="1:6">
      <c r="A28" s="32"/>
      <c r="B28" s="33" t="s">
        <v>9</v>
      </c>
      <c r="C28" s="33"/>
      <c r="D28" s="33"/>
      <c r="E28" s="1"/>
      <c r="F28" s="1"/>
    </row>
    <row r="29" spans="1:6">
      <c r="A29" s="32">
        <v>1</v>
      </c>
      <c r="B29" s="32" t="s">
        <v>86</v>
      </c>
      <c r="C29" s="32">
        <v>3477.3</v>
      </c>
      <c r="D29" s="33"/>
      <c r="E29" s="1"/>
      <c r="F29" s="1"/>
    </row>
    <row r="30" spans="1:6">
      <c r="A30" s="32">
        <v>2</v>
      </c>
      <c r="B30" s="35" t="s">
        <v>87</v>
      </c>
      <c r="C30" s="32">
        <v>3320</v>
      </c>
      <c r="D30" s="33"/>
      <c r="E30" s="1"/>
      <c r="F30" s="1"/>
    </row>
    <row r="31" spans="1:6">
      <c r="A31" s="32">
        <v>3</v>
      </c>
      <c r="B31" s="32" t="s">
        <v>88</v>
      </c>
      <c r="C31" s="32">
        <v>830</v>
      </c>
      <c r="D31" s="33"/>
      <c r="E31" s="1"/>
      <c r="F31" s="1"/>
    </row>
    <row r="32" spans="1:6">
      <c r="A32" s="32"/>
      <c r="B32" s="33" t="s">
        <v>89</v>
      </c>
      <c r="C32" s="33">
        <f>SUM(C29:C31)</f>
        <v>7627.3</v>
      </c>
      <c r="D32" s="33">
        <f>C32+D27</f>
        <v>63896.9</v>
      </c>
      <c r="E32" s="1"/>
      <c r="F32" s="1"/>
    </row>
    <row r="33" spans="1:6" s="5" customFormat="1">
      <c r="A33" s="32"/>
      <c r="B33" s="33" t="s">
        <v>10</v>
      </c>
      <c r="C33" s="33"/>
      <c r="D33" s="33"/>
      <c r="E33" s="4"/>
      <c r="F33" s="4"/>
    </row>
    <row r="34" spans="1:6">
      <c r="A34" s="32">
        <v>1</v>
      </c>
      <c r="B34" s="32" t="s">
        <v>50</v>
      </c>
      <c r="C34" s="32">
        <v>1660</v>
      </c>
      <c r="D34" s="32"/>
      <c r="E34" s="1"/>
      <c r="F34" s="1"/>
    </row>
    <row r="35" spans="1:6">
      <c r="A35" s="32">
        <v>2</v>
      </c>
      <c r="B35" s="32" t="s">
        <v>92</v>
      </c>
      <c r="C35" s="32">
        <v>3735</v>
      </c>
      <c r="D35" s="33"/>
      <c r="E35" s="1"/>
      <c r="F35" s="1"/>
    </row>
    <row r="36" spans="1:6" ht="30">
      <c r="A36" s="32">
        <v>3</v>
      </c>
      <c r="B36" s="32" t="s">
        <v>93</v>
      </c>
      <c r="C36" s="32">
        <v>2030</v>
      </c>
      <c r="D36" s="33"/>
      <c r="E36" s="1"/>
      <c r="F36" s="1"/>
    </row>
    <row r="37" spans="1:6">
      <c r="A37" s="32">
        <v>4</v>
      </c>
      <c r="B37" s="32" t="s">
        <v>50</v>
      </c>
      <c r="C37" s="32">
        <v>3320</v>
      </c>
      <c r="D37" s="33"/>
      <c r="E37" s="1"/>
      <c r="F37" s="1"/>
    </row>
    <row r="38" spans="1:6">
      <c r="A38" s="32"/>
      <c r="B38" s="33" t="s">
        <v>94</v>
      </c>
      <c r="C38" s="33">
        <f>SUM(C34:C37)</f>
        <v>10745</v>
      </c>
      <c r="D38" s="33">
        <f>C38+D32</f>
        <v>74641.899999999994</v>
      </c>
      <c r="E38" s="1"/>
      <c r="F38" s="1"/>
    </row>
    <row r="39" spans="1:6">
      <c r="A39" s="32"/>
      <c r="B39" s="33" t="s">
        <v>11</v>
      </c>
      <c r="C39" s="32"/>
      <c r="D39" s="36"/>
      <c r="E39" s="1"/>
      <c r="F39" s="1"/>
    </row>
    <row r="40" spans="1:6">
      <c r="A40" s="10">
        <v>1</v>
      </c>
      <c r="B40" s="32" t="s">
        <v>50</v>
      </c>
      <c r="C40" s="32">
        <v>3320</v>
      </c>
      <c r="D40" s="14"/>
      <c r="E40" s="1"/>
      <c r="F40" s="1"/>
    </row>
    <row r="41" spans="1:6">
      <c r="A41" s="10">
        <v>2</v>
      </c>
      <c r="B41" s="55" t="s">
        <v>102</v>
      </c>
      <c r="C41" s="32">
        <v>3320</v>
      </c>
      <c r="D41" s="14"/>
      <c r="E41" s="1"/>
      <c r="F41" s="1"/>
    </row>
    <row r="42" spans="1:6">
      <c r="A42" s="10"/>
      <c r="B42" s="56" t="s">
        <v>103</v>
      </c>
      <c r="C42" s="33">
        <f>SUM(C40:C41)</f>
        <v>6640</v>
      </c>
      <c r="D42" s="14">
        <f>C42+D38</f>
        <v>81281.899999999994</v>
      </c>
      <c r="E42" s="1"/>
      <c r="F42" s="1"/>
    </row>
    <row r="43" spans="1:6">
      <c r="A43" s="32"/>
      <c r="B43" s="33" t="s">
        <v>12</v>
      </c>
      <c r="C43" s="32"/>
      <c r="D43" s="33"/>
      <c r="E43" s="1"/>
      <c r="F43" s="1"/>
    </row>
    <row r="44" spans="1:6">
      <c r="A44" s="32">
        <v>1</v>
      </c>
      <c r="B44" s="35" t="s">
        <v>50</v>
      </c>
      <c r="C44" s="32">
        <f>1660+2860</f>
        <v>4520</v>
      </c>
      <c r="D44" s="33"/>
      <c r="E44" s="1"/>
      <c r="F44" s="1"/>
    </row>
    <row r="45" spans="1:6">
      <c r="A45" s="32">
        <v>2</v>
      </c>
      <c r="B45" s="32" t="s">
        <v>111</v>
      </c>
      <c r="C45" s="32">
        <v>1245</v>
      </c>
      <c r="D45" s="33"/>
      <c r="E45" s="1"/>
      <c r="F45" s="1"/>
    </row>
    <row r="46" spans="1:6" ht="30">
      <c r="A46" s="32">
        <v>3</v>
      </c>
      <c r="B46" s="32" t="s">
        <v>112</v>
      </c>
      <c r="C46" s="32">
        <v>3660</v>
      </c>
      <c r="D46" s="33"/>
      <c r="E46" s="1"/>
      <c r="F46" s="1"/>
    </row>
    <row r="47" spans="1:6" ht="30">
      <c r="A47" s="32">
        <v>4</v>
      </c>
      <c r="B47" s="32" t="s">
        <v>113</v>
      </c>
      <c r="C47" s="32">
        <v>3690</v>
      </c>
      <c r="D47" s="32"/>
      <c r="E47" s="1"/>
      <c r="F47" s="1"/>
    </row>
    <row r="48" spans="1:6">
      <c r="A48" s="32">
        <v>5</v>
      </c>
      <c r="B48" s="32" t="s">
        <v>114</v>
      </c>
      <c r="C48" s="32">
        <v>3320</v>
      </c>
      <c r="D48" s="33"/>
      <c r="E48" s="1"/>
      <c r="F48" s="1"/>
    </row>
    <row r="49" spans="1:6">
      <c r="A49" s="32"/>
      <c r="B49" s="33" t="s">
        <v>115</v>
      </c>
      <c r="C49" s="33">
        <f>SUM(C44:C48)</f>
        <v>16435</v>
      </c>
      <c r="D49" s="33">
        <f>C49+D42</f>
        <v>97716.9</v>
      </c>
      <c r="E49" s="1"/>
      <c r="F49" s="1"/>
    </row>
    <row r="50" spans="1:6">
      <c r="A50" s="32"/>
      <c r="B50" s="33" t="s">
        <v>13</v>
      </c>
      <c r="C50" s="32"/>
      <c r="D50" s="32"/>
      <c r="E50" s="1"/>
      <c r="F50" s="1"/>
    </row>
    <row r="51" spans="1:6">
      <c r="A51" s="32">
        <v>1</v>
      </c>
      <c r="B51" s="32" t="s">
        <v>124</v>
      </c>
      <c r="C51" s="32">
        <v>4980</v>
      </c>
      <c r="D51" s="33"/>
      <c r="E51" s="1"/>
      <c r="F51" s="1"/>
    </row>
    <row r="52" spans="1:6" ht="30">
      <c r="A52" s="32">
        <v>2</v>
      </c>
      <c r="B52" s="35" t="s">
        <v>125</v>
      </c>
      <c r="C52" s="32">
        <v>3590</v>
      </c>
      <c r="D52" s="33"/>
      <c r="E52" s="1"/>
      <c r="F52" s="1"/>
    </row>
    <row r="53" spans="1:6">
      <c r="A53" s="32"/>
      <c r="B53" s="33" t="s">
        <v>126</v>
      </c>
      <c r="C53" s="33">
        <f>SUM(C51:C52)</f>
        <v>8570</v>
      </c>
      <c r="D53" s="33">
        <f>C53+D49</f>
        <v>106286.9</v>
      </c>
      <c r="E53" s="1"/>
      <c r="F53" s="1"/>
    </row>
    <row r="54" spans="1:6">
      <c r="A54" s="32"/>
      <c r="B54" s="33" t="s">
        <v>14</v>
      </c>
      <c r="C54" s="32"/>
      <c r="D54" s="32"/>
      <c r="E54" s="1"/>
      <c r="F54" s="1"/>
    </row>
    <row r="55" spans="1:6" ht="30">
      <c r="A55" s="32">
        <v>1</v>
      </c>
      <c r="B55" s="32" t="s">
        <v>132</v>
      </c>
      <c r="C55" s="32">
        <v>4980</v>
      </c>
      <c r="D55" s="33"/>
      <c r="E55" s="1"/>
      <c r="F55" s="1"/>
    </row>
    <row r="56" spans="1:6">
      <c r="A56" s="32">
        <v>2</v>
      </c>
      <c r="B56" s="32" t="s">
        <v>50</v>
      </c>
      <c r="C56" s="32">
        <v>1660</v>
      </c>
      <c r="D56" s="33"/>
      <c r="E56" s="1"/>
      <c r="F56" s="1"/>
    </row>
    <row r="57" spans="1:6">
      <c r="A57" s="10">
        <v>3</v>
      </c>
      <c r="B57" s="32" t="s">
        <v>133</v>
      </c>
      <c r="C57" s="32">
        <v>1047.8</v>
      </c>
      <c r="D57" s="3"/>
      <c r="E57" s="1"/>
      <c r="F57" s="1"/>
    </row>
    <row r="58" spans="1:6">
      <c r="A58" s="10">
        <v>4</v>
      </c>
      <c r="B58" s="32" t="s">
        <v>134</v>
      </c>
      <c r="C58" s="32">
        <v>3320</v>
      </c>
      <c r="D58" s="3"/>
      <c r="E58" s="1"/>
      <c r="F58" s="1"/>
    </row>
    <row r="59" spans="1:6" ht="15" customHeight="1">
      <c r="A59" s="10"/>
      <c r="B59" s="33" t="s">
        <v>135</v>
      </c>
      <c r="C59" s="33">
        <f>SUM(C55:C58)</f>
        <v>11007.8</v>
      </c>
      <c r="D59" s="3">
        <f>C59+D53</f>
        <v>117294.7</v>
      </c>
      <c r="E59" s="1"/>
      <c r="F59" s="1"/>
    </row>
    <row r="60" spans="1:6">
      <c r="A60" s="10"/>
      <c r="B60" s="33" t="s">
        <v>15</v>
      </c>
      <c r="C60" s="32"/>
      <c r="D60" s="3"/>
      <c r="E60" s="1"/>
      <c r="F60" s="1"/>
    </row>
    <row r="61" spans="1:6">
      <c r="A61" s="10">
        <v>1</v>
      </c>
      <c r="B61" s="10" t="s">
        <v>140</v>
      </c>
      <c r="C61" s="3">
        <v>14940</v>
      </c>
      <c r="D61" s="3"/>
      <c r="E61" s="1"/>
      <c r="F61" s="1"/>
    </row>
    <row r="62" spans="1:6">
      <c r="A62" s="32">
        <v>2</v>
      </c>
      <c r="B62" s="32" t="s">
        <v>140</v>
      </c>
      <c r="C62" s="32">
        <v>9960</v>
      </c>
      <c r="D62" s="12"/>
    </row>
    <row r="63" spans="1:6">
      <c r="A63" s="32">
        <v>3</v>
      </c>
      <c r="B63" s="32" t="s">
        <v>141</v>
      </c>
      <c r="C63" s="32">
        <v>1660</v>
      </c>
      <c r="D63" s="12"/>
    </row>
    <row r="64" spans="1:6" ht="30">
      <c r="A64" s="32">
        <v>4</v>
      </c>
      <c r="B64" s="32" t="s">
        <v>142</v>
      </c>
      <c r="C64" s="32">
        <v>556.1</v>
      </c>
      <c r="D64" s="11"/>
    </row>
    <row r="65" spans="1:4">
      <c r="A65" s="32"/>
      <c r="B65" s="33" t="s">
        <v>143</v>
      </c>
      <c r="C65" s="33">
        <f>SUM(C61:C64)</f>
        <v>27116.1</v>
      </c>
      <c r="D65" s="11">
        <f>C65+D59</f>
        <v>144410.79999999999</v>
      </c>
    </row>
    <row r="66" spans="1:4">
      <c r="A66" s="32"/>
      <c r="B66" s="33" t="s">
        <v>16</v>
      </c>
      <c r="C66" s="32"/>
      <c r="D66" s="12"/>
    </row>
    <row r="67" spans="1:4">
      <c r="A67" s="34">
        <v>1</v>
      </c>
      <c r="B67" s="32" t="s">
        <v>159</v>
      </c>
      <c r="C67" s="34">
        <v>2830</v>
      </c>
      <c r="D67" s="11"/>
    </row>
    <row r="68" spans="1:4">
      <c r="A68" s="34">
        <v>2</v>
      </c>
      <c r="B68" s="32" t="s">
        <v>141</v>
      </c>
      <c r="C68" s="34">
        <v>2490</v>
      </c>
      <c r="D68" s="11"/>
    </row>
    <row r="69" spans="1:4" ht="30">
      <c r="A69" s="32">
        <v>3</v>
      </c>
      <c r="B69" s="32" t="s">
        <v>160</v>
      </c>
      <c r="C69" s="32">
        <v>897</v>
      </c>
      <c r="D69" s="11"/>
    </row>
    <row r="70" spans="1:4">
      <c r="A70" s="32"/>
      <c r="B70" s="33" t="s">
        <v>161</v>
      </c>
      <c r="C70" s="33">
        <f>SUM(C67:C69)</f>
        <v>6217</v>
      </c>
      <c r="D70" s="11">
        <f>C70+D65</f>
        <v>150627.79999999999</v>
      </c>
    </row>
    <row r="71" spans="1:4">
      <c r="A71" s="10"/>
      <c r="B71" s="33" t="s">
        <v>17</v>
      </c>
      <c r="C71" s="32"/>
      <c r="D71" s="12"/>
    </row>
    <row r="72" spans="1:4">
      <c r="A72" s="10">
        <v>1</v>
      </c>
      <c r="B72" s="32" t="s">
        <v>52</v>
      </c>
      <c r="C72" s="32">
        <f>4337.8+3470.2</f>
        <v>7808</v>
      </c>
      <c r="D72" s="11"/>
    </row>
    <row r="73" spans="1:4">
      <c r="A73" s="12">
        <v>2</v>
      </c>
      <c r="B73" s="32" t="s">
        <v>170</v>
      </c>
      <c r="C73" s="34">
        <v>1245</v>
      </c>
      <c r="D73" s="11"/>
    </row>
    <row r="74" spans="1:4" ht="30">
      <c r="A74" s="12">
        <v>3</v>
      </c>
      <c r="B74" s="32" t="s">
        <v>171</v>
      </c>
      <c r="C74" s="34">
        <v>1026.0999999999999</v>
      </c>
      <c r="D74" s="12"/>
    </row>
    <row r="75" spans="1:4">
      <c r="A75" s="10">
        <v>4</v>
      </c>
      <c r="B75" s="32" t="s">
        <v>172</v>
      </c>
      <c r="C75" s="32">
        <v>3578</v>
      </c>
      <c r="D75" s="12"/>
    </row>
    <row r="76" spans="1:4">
      <c r="A76" s="10">
        <v>4</v>
      </c>
      <c r="B76" s="32" t="s">
        <v>78</v>
      </c>
      <c r="C76" s="32">
        <v>2860</v>
      </c>
      <c r="D76" s="11"/>
    </row>
    <row r="77" spans="1:4">
      <c r="A77" s="10"/>
      <c r="B77" s="33" t="s">
        <v>173</v>
      </c>
      <c r="C77" s="33">
        <f>SUM(C72:C76)</f>
        <v>16517.099999999999</v>
      </c>
      <c r="D77" s="11">
        <f>C77+D70</f>
        <v>167144.9</v>
      </c>
    </row>
    <row r="78" spans="1:4">
      <c r="A78" s="10"/>
      <c r="B78" s="33"/>
      <c r="C78" s="33"/>
      <c r="D78" s="11"/>
    </row>
    <row r="79" spans="1:4">
      <c r="A79" s="10"/>
      <c r="B79" s="32"/>
      <c r="C79" s="32"/>
      <c r="D79" s="11"/>
    </row>
    <row r="80" spans="1:4">
      <c r="A80" s="10"/>
      <c r="B80" s="32"/>
      <c r="C80" s="32"/>
      <c r="D80" s="11"/>
    </row>
    <row r="81" spans="1:4">
      <c r="A81" s="10"/>
      <c r="B81" s="32"/>
      <c r="C81" s="32"/>
      <c r="D81" s="11"/>
    </row>
    <row r="82" spans="1:4">
      <c r="A82" s="10"/>
      <c r="B82" s="33"/>
      <c r="C82" s="33"/>
      <c r="D82" s="11"/>
    </row>
    <row r="83" spans="1:4">
      <c r="A83" s="10"/>
      <c r="B83" s="33"/>
      <c r="C83" s="33"/>
      <c r="D83" s="11"/>
    </row>
    <row r="84" spans="1:4">
      <c r="A84" s="10"/>
      <c r="B84" s="32"/>
      <c r="C84" s="32"/>
      <c r="D84" s="11"/>
    </row>
    <row r="85" spans="1:4">
      <c r="A85" s="10"/>
      <c r="B85" s="32"/>
      <c r="C85" s="32"/>
      <c r="D85" s="11"/>
    </row>
    <row r="86" spans="1:4">
      <c r="A86" s="10"/>
      <c r="B86" s="32"/>
      <c r="C86" s="32"/>
      <c r="D86" s="12"/>
    </row>
    <row r="87" spans="1:4">
      <c r="A87" s="10"/>
      <c r="B87" s="32"/>
      <c r="C87" s="32"/>
      <c r="D87" s="12"/>
    </row>
    <row r="88" spans="1:4">
      <c r="A88" s="10"/>
      <c r="B88" s="33"/>
      <c r="C88" s="33"/>
      <c r="D88" s="11"/>
    </row>
    <row r="89" spans="1:4">
      <c r="A89" s="10"/>
      <c r="B89" s="33"/>
      <c r="C89" s="32"/>
      <c r="D89" s="12"/>
    </row>
    <row r="90" spans="1:4">
      <c r="A90" s="10"/>
      <c r="B90" s="32"/>
      <c r="C90" s="32"/>
      <c r="D90" s="12"/>
    </row>
    <row r="91" spans="1:4">
      <c r="A91" s="10"/>
      <c r="B91" s="32"/>
      <c r="C91" s="32"/>
      <c r="D91" s="12"/>
    </row>
    <row r="92" spans="1:4">
      <c r="A92" s="10"/>
      <c r="B92" s="33"/>
      <c r="C92" s="33"/>
      <c r="D92" s="11"/>
    </row>
    <row r="93" spans="1:4">
      <c r="A93" s="10"/>
      <c r="B93" s="32"/>
      <c r="C93" s="32"/>
      <c r="D93" s="12"/>
    </row>
    <row r="94" spans="1:4">
      <c r="A94" s="10"/>
      <c r="B94" s="32"/>
      <c r="C94" s="32"/>
      <c r="D94" s="12"/>
    </row>
    <row r="95" spans="1:4">
      <c r="A95" s="10"/>
      <c r="B95" s="32"/>
      <c r="C95" s="32"/>
      <c r="D95" s="12"/>
    </row>
    <row r="96" spans="1:4">
      <c r="A96" s="10"/>
      <c r="B96" s="32"/>
      <c r="C96" s="32"/>
      <c r="D96" s="12"/>
    </row>
    <row r="97" spans="1:4">
      <c r="A97" s="10"/>
      <c r="B97" s="32"/>
      <c r="C97" s="32"/>
      <c r="D97" s="12"/>
    </row>
    <row r="98" spans="1:4">
      <c r="A98" s="10"/>
      <c r="B98" s="32"/>
      <c r="C98" s="32"/>
      <c r="D98" s="12"/>
    </row>
    <row r="99" spans="1:4">
      <c r="B99" s="25"/>
      <c r="C99" s="13"/>
      <c r="D99" s="13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51"/>
  <sheetViews>
    <sheetView topLeftCell="A2" workbookViewId="0">
      <selection activeCell="B31" sqref="B31:C31"/>
    </sheetView>
  </sheetViews>
  <sheetFormatPr defaultRowHeight="15"/>
  <cols>
    <col min="1" max="1" width="4.28515625" customWidth="1"/>
    <col min="2" max="2" width="47.28515625" customWidth="1"/>
    <col min="3" max="3" width="10.140625" customWidth="1"/>
    <col min="4" max="4" width="13.7109375" customWidth="1"/>
  </cols>
  <sheetData>
    <row r="1" spans="1:8" ht="21">
      <c r="A1" s="1"/>
      <c r="B1" s="62" t="s">
        <v>54</v>
      </c>
      <c r="C1" s="62"/>
      <c r="D1" s="62"/>
      <c r="E1" s="6"/>
      <c r="F1" s="6"/>
      <c r="G1" s="6"/>
      <c r="H1" s="6"/>
    </row>
    <row r="2" spans="1:8" ht="15.75">
      <c r="A2" s="1"/>
      <c r="B2" s="2" t="s">
        <v>33</v>
      </c>
      <c r="C2" s="1"/>
      <c r="D2" s="1"/>
      <c r="E2" s="1"/>
      <c r="F2" s="1"/>
      <c r="G2" s="1"/>
      <c r="H2" s="1"/>
    </row>
    <row r="3" spans="1:8" ht="28.9" customHeight="1">
      <c r="A3" s="1"/>
      <c r="B3" s="61" t="s">
        <v>8</v>
      </c>
      <c r="C3" s="61"/>
      <c r="D3" s="61"/>
      <c r="E3" s="1"/>
      <c r="F3" s="1"/>
      <c r="G3" s="1"/>
      <c r="H3" s="1"/>
    </row>
    <row r="4" spans="1:8">
      <c r="A4" s="7"/>
      <c r="B4" s="8" t="s">
        <v>0</v>
      </c>
      <c r="C4" s="7" t="s">
        <v>1</v>
      </c>
      <c r="D4" s="8" t="s">
        <v>28</v>
      </c>
      <c r="E4" s="1"/>
      <c r="F4" s="1"/>
      <c r="G4" s="1"/>
      <c r="H4" s="1"/>
    </row>
    <row r="5" spans="1:8">
      <c r="A5" s="7"/>
      <c r="B5" s="3" t="s">
        <v>7</v>
      </c>
      <c r="C5" s="7"/>
      <c r="D5" s="7"/>
      <c r="E5" s="1"/>
      <c r="F5" s="1"/>
      <c r="G5" s="1"/>
      <c r="H5" s="1"/>
    </row>
    <row r="6" spans="1:8" s="1" customFormat="1">
      <c r="A6" s="32">
        <v>1</v>
      </c>
      <c r="B6" s="32" t="s">
        <v>65</v>
      </c>
      <c r="C6" s="32">
        <v>3386.6</v>
      </c>
      <c r="D6" s="33"/>
    </row>
    <row r="7" spans="1:8" s="1" customFormat="1" ht="30">
      <c r="A7" s="32">
        <v>2</v>
      </c>
      <c r="B7" s="32" t="s">
        <v>66</v>
      </c>
      <c r="C7" s="32">
        <v>3320</v>
      </c>
      <c r="D7" s="32"/>
    </row>
    <row r="8" spans="1:8" s="1" customFormat="1">
      <c r="A8" s="32"/>
      <c r="B8" s="33" t="s">
        <v>64</v>
      </c>
      <c r="C8" s="33">
        <f>SUM(C6:C7)</f>
        <v>6706.6</v>
      </c>
      <c r="D8" s="33">
        <f>C8</f>
        <v>6706.6</v>
      </c>
    </row>
    <row r="9" spans="1:8" s="4" customFormat="1">
      <c r="A9" s="32"/>
      <c r="B9" s="33" t="s">
        <v>3</v>
      </c>
      <c r="C9" s="32"/>
      <c r="D9" s="33"/>
    </row>
    <row r="10" spans="1:8" s="4" customFormat="1">
      <c r="A10" s="32">
        <v>1</v>
      </c>
      <c r="B10" s="32" t="s">
        <v>65</v>
      </c>
      <c r="C10" s="32">
        <v>5106</v>
      </c>
      <c r="D10" s="33">
        <f>C10+D8</f>
        <v>11812.6</v>
      </c>
    </row>
    <row r="11" spans="1:8" s="1" customFormat="1">
      <c r="A11" s="32"/>
      <c r="B11" s="33" t="s">
        <v>10</v>
      </c>
      <c r="C11" s="32"/>
      <c r="D11" s="33"/>
    </row>
    <row r="12" spans="1:8" s="1" customFormat="1">
      <c r="A12" s="32">
        <v>1</v>
      </c>
      <c r="B12" s="32" t="s">
        <v>95</v>
      </c>
      <c r="C12" s="33">
        <v>2490</v>
      </c>
      <c r="D12" s="33">
        <f>C12+D10</f>
        <v>14302.6</v>
      </c>
    </row>
    <row r="13" spans="1:8" s="1" customFormat="1">
      <c r="A13" s="32"/>
      <c r="B13" s="33" t="s">
        <v>11</v>
      </c>
      <c r="C13" s="33"/>
      <c r="D13" s="33"/>
    </row>
    <row r="14" spans="1:8" s="4" customFormat="1" ht="16.5" customHeight="1">
      <c r="A14" s="32">
        <v>1</v>
      </c>
      <c r="B14" s="32" t="s">
        <v>106</v>
      </c>
      <c r="C14" s="32">
        <v>1660</v>
      </c>
      <c r="D14" s="33">
        <f>C14+D12</f>
        <v>15962.6</v>
      </c>
    </row>
    <row r="15" spans="1:8" s="4" customFormat="1">
      <c r="A15" s="32"/>
      <c r="B15" s="33" t="s">
        <v>12</v>
      </c>
      <c r="C15" s="32"/>
      <c r="D15" s="33"/>
    </row>
    <row r="16" spans="1:8" s="1" customFormat="1" ht="30">
      <c r="A16" s="32">
        <v>1</v>
      </c>
      <c r="B16" s="32" t="s">
        <v>116</v>
      </c>
      <c r="C16" s="33">
        <f>1660+3320</f>
        <v>4980</v>
      </c>
      <c r="D16" s="33">
        <f>C16+D14</f>
        <v>20942.599999999999</v>
      </c>
    </row>
    <row r="17" spans="1:4" s="1" customFormat="1">
      <c r="A17" s="32"/>
      <c r="B17" s="33" t="s">
        <v>13</v>
      </c>
      <c r="C17" s="32"/>
      <c r="D17" s="33"/>
    </row>
    <row r="18" spans="1:4" s="1" customFormat="1">
      <c r="A18" s="32">
        <v>1</v>
      </c>
      <c r="B18" s="32" t="s">
        <v>127</v>
      </c>
      <c r="C18" s="32">
        <v>830</v>
      </c>
      <c r="D18" s="33"/>
    </row>
    <row r="19" spans="1:4" s="1" customFormat="1">
      <c r="A19" s="32">
        <v>2</v>
      </c>
      <c r="B19" s="32" t="s">
        <v>128</v>
      </c>
      <c r="C19" s="32">
        <v>4980</v>
      </c>
      <c r="D19" s="33"/>
    </row>
    <row r="20" spans="1:4" s="1" customFormat="1">
      <c r="A20" s="32"/>
      <c r="B20" s="33" t="s">
        <v>126</v>
      </c>
      <c r="C20" s="33">
        <f>SUM(C18:C19)</f>
        <v>5810</v>
      </c>
      <c r="D20" s="33">
        <f>C20+D16</f>
        <v>26752.6</v>
      </c>
    </row>
    <row r="21" spans="1:4" s="4" customFormat="1">
      <c r="A21" s="32"/>
      <c r="B21" s="33" t="s">
        <v>14</v>
      </c>
      <c r="C21" s="32"/>
      <c r="D21" s="33"/>
    </row>
    <row r="22" spans="1:4" s="1" customFormat="1">
      <c r="A22" s="32">
        <v>1</v>
      </c>
      <c r="B22" s="32" t="s">
        <v>136</v>
      </c>
      <c r="C22" s="33">
        <v>2490</v>
      </c>
      <c r="D22" s="33">
        <f>C22+D20</f>
        <v>29242.6</v>
      </c>
    </row>
    <row r="23" spans="1:4" s="1" customFormat="1">
      <c r="A23" s="32"/>
      <c r="B23" s="33" t="s">
        <v>15</v>
      </c>
      <c r="C23" s="32"/>
      <c r="D23" s="33"/>
    </row>
    <row r="24" spans="1:4" s="1" customFormat="1">
      <c r="A24" s="32">
        <v>1</v>
      </c>
      <c r="B24" s="32" t="s">
        <v>151</v>
      </c>
      <c r="C24" s="32">
        <v>1660</v>
      </c>
      <c r="D24" s="33"/>
    </row>
    <row r="25" spans="1:4" s="1" customFormat="1" ht="30">
      <c r="A25" s="32">
        <v>2</v>
      </c>
      <c r="B25" s="32" t="s">
        <v>152</v>
      </c>
      <c r="C25" s="32">
        <v>453.4</v>
      </c>
      <c r="D25" s="33"/>
    </row>
    <row r="26" spans="1:4" s="1" customFormat="1">
      <c r="A26" s="32">
        <v>3</v>
      </c>
      <c r="B26" s="32" t="s">
        <v>153</v>
      </c>
      <c r="C26" s="32">
        <v>3320</v>
      </c>
      <c r="D26" s="33"/>
    </row>
    <row r="27" spans="1:4" s="1" customFormat="1">
      <c r="A27" s="32"/>
      <c r="B27" s="33" t="s">
        <v>143</v>
      </c>
      <c r="C27" s="33">
        <f>SUM(C24:C26)</f>
        <v>5433.4</v>
      </c>
      <c r="D27" s="33">
        <f>C27+D22</f>
        <v>34676</v>
      </c>
    </row>
    <row r="28" spans="1:4" s="1" customFormat="1">
      <c r="A28" s="32"/>
      <c r="B28" s="33" t="s">
        <v>16</v>
      </c>
      <c r="C28" s="33"/>
      <c r="D28" s="33"/>
    </row>
    <row r="29" spans="1:4" ht="30">
      <c r="A29" s="34">
        <v>1</v>
      </c>
      <c r="B29" s="32" t="s">
        <v>162</v>
      </c>
      <c r="C29" s="34">
        <v>830</v>
      </c>
      <c r="D29" s="37">
        <f>C29+D27</f>
        <v>35506</v>
      </c>
    </row>
    <row r="30" spans="1:4">
      <c r="A30" s="34"/>
      <c r="B30" s="33" t="s">
        <v>17</v>
      </c>
      <c r="C30" s="34"/>
      <c r="D30" s="37"/>
    </row>
    <row r="31" spans="1:4" ht="17.25" customHeight="1">
      <c r="A31" s="34">
        <v>1</v>
      </c>
      <c r="B31" s="32" t="s">
        <v>174</v>
      </c>
      <c r="C31" s="34">
        <v>2355</v>
      </c>
      <c r="D31" s="37">
        <f>C31+D29</f>
        <v>37861</v>
      </c>
    </row>
    <row r="32" spans="1:4">
      <c r="A32" s="34"/>
      <c r="B32" s="33"/>
      <c r="C32" s="37"/>
      <c r="D32" s="37"/>
    </row>
    <row r="33" spans="1:4">
      <c r="A33" s="34"/>
      <c r="B33" s="33"/>
      <c r="C33" s="34"/>
      <c r="D33" s="37"/>
    </row>
    <row r="34" spans="1:4">
      <c r="A34" s="34"/>
      <c r="B34" s="32"/>
      <c r="C34" s="34"/>
      <c r="D34" s="37"/>
    </row>
    <row r="35" spans="1:4">
      <c r="A35" s="34"/>
      <c r="B35" s="32"/>
      <c r="C35" s="34"/>
      <c r="D35" s="37"/>
    </row>
    <row r="36" spans="1:4">
      <c r="A36" s="34"/>
      <c r="B36" s="33"/>
      <c r="C36" s="37"/>
      <c r="D36" s="37"/>
    </row>
    <row r="37" spans="1:4">
      <c r="A37" s="34"/>
      <c r="B37" s="33"/>
      <c r="C37" s="34"/>
      <c r="D37" s="37"/>
    </row>
    <row r="38" spans="1:4">
      <c r="A38" s="34"/>
      <c r="B38" s="32"/>
      <c r="C38" s="34"/>
      <c r="D38" s="37"/>
    </row>
    <row r="39" spans="1:4">
      <c r="A39" s="34"/>
      <c r="B39" s="32"/>
      <c r="C39" s="34"/>
      <c r="D39" s="37"/>
    </row>
    <row r="40" spans="1:4">
      <c r="A40" s="34"/>
      <c r="B40" s="32"/>
      <c r="C40" s="34"/>
      <c r="D40" s="37"/>
    </row>
    <row r="41" spans="1:4">
      <c r="A41" s="34"/>
      <c r="B41" s="33"/>
      <c r="C41" s="34"/>
      <c r="D41" s="37"/>
    </row>
    <row r="42" spans="1:4">
      <c r="A42" s="34"/>
      <c r="B42" s="32"/>
      <c r="C42" s="34"/>
      <c r="D42" s="37"/>
    </row>
    <row r="43" spans="1:4">
      <c r="A43" s="34"/>
      <c r="B43" s="32"/>
      <c r="C43" s="34"/>
      <c r="D43" s="37"/>
    </row>
    <row r="44" spans="1:4">
      <c r="A44" s="34"/>
      <c r="B44" s="32"/>
      <c r="C44" s="34"/>
      <c r="D44" s="37"/>
    </row>
    <row r="45" spans="1:4">
      <c r="A45" s="34"/>
      <c r="B45" s="33"/>
      <c r="C45" s="34"/>
      <c r="D45" s="37"/>
    </row>
    <row r="46" spans="1:4">
      <c r="A46" s="34"/>
      <c r="B46" s="32"/>
      <c r="C46" s="34"/>
      <c r="D46" s="37"/>
    </row>
    <row r="47" spans="1:4">
      <c r="A47" s="34"/>
      <c r="B47" s="32"/>
      <c r="C47" s="34"/>
      <c r="D47" s="37"/>
    </row>
    <row r="48" spans="1:4">
      <c r="A48" s="34"/>
      <c r="B48" s="32"/>
      <c r="C48" s="34"/>
      <c r="D48" s="37"/>
    </row>
    <row r="49" spans="1:4">
      <c r="A49" s="12"/>
      <c r="B49" s="10"/>
      <c r="C49" s="12"/>
      <c r="D49" s="12"/>
    </row>
    <row r="50" spans="1:4">
      <c r="A50" s="12"/>
      <c r="B50" s="10"/>
      <c r="C50" s="12"/>
      <c r="D50" s="12"/>
    </row>
    <row r="51" spans="1:4">
      <c r="A51" s="12"/>
      <c r="B51" s="3"/>
      <c r="C51" s="11"/>
      <c r="D51" s="11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74"/>
  <sheetViews>
    <sheetView topLeftCell="A39" workbookViewId="0">
      <selection activeCell="B50" sqref="B50:C52"/>
    </sheetView>
  </sheetViews>
  <sheetFormatPr defaultRowHeight="15"/>
  <cols>
    <col min="1" max="1" width="4.28515625" customWidth="1"/>
    <col min="2" max="2" width="46" customWidth="1"/>
    <col min="3" max="3" width="10.7109375" customWidth="1"/>
    <col min="4" max="4" width="11.28515625" customWidth="1"/>
  </cols>
  <sheetData>
    <row r="1" spans="1:4" ht="15.75">
      <c r="A1" s="1"/>
      <c r="B1" s="62" t="s">
        <v>54</v>
      </c>
      <c r="C1" s="62"/>
      <c r="D1" s="62"/>
    </row>
    <row r="2" spans="1:4" ht="15.75">
      <c r="A2" s="1"/>
      <c r="B2" s="2" t="s">
        <v>33</v>
      </c>
      <c r="C2" s="1"/>
      <c r="D2" s="1"/>
    </row>
    <row r="3" spans="1:4">
      <c r="A3" s="1"/>
      <c r="B3" s="61" t="s">
        <v>32</v>
      </c>
      <c r="C3" s="61"/>
      <c r="D3" s="61"/>
    </row>
    <row r="4" spans="1:4" ht="26.25">
      <c r="A4" s="7"/>
      <c r="B4" s="8" t="s">
        <v>0</v>
      </c>
      <c r="C4" s="7" t="s">
        <v>1</v>
      </c>
      <c r="D4" s="8" t="s">
        <v>28</v>
      </c>
    </row>
    <row r="5" spans="1:4">
      <c r="A5" s="7"/>
      <c r="B5" s="3" t="s">
        <v>2</v>
      </c>
      <c r="C5" s="7"/>
      <c r="D5" s="7"/>
    </row>
    <row r="6" spans="1:4" ht="30">
      <c r="A6" s="32">
        <v>1</v>
      </c>
      <c r="B6" s="32" t="s">
        <v>58</v>
      </c>
      <c r="C6" s="32">
        <f>2589+2589</f>
        <v>5178</v>
      </c>
      <c r="D6" s="32"/>
    </row>
    <row r="7" spans="1:4">
      <c r="A7" s="32"/>
      <c r="B7" s="33" t="s">
        <v>7</v>
      </c>
      <c r="C7" s="32"/>
      <c r="D7" s="33"/>
    </row>
    <row r="8" spans="1:4" ht="30">
      <c r="A8" s="32">
        <v>1</v>
      </c>
      <c r="B8" s="32" t="s">
        <v>67</v>
      </c>
      <c r="C8" s="32">
        <f>3202.83+3202.83</f>
        <v>6405.66</v>
      </c>
      <c r="D8" s="33"/>
    </row>
    <row r="9" spans="1:4">
      <c r="A9" s="32">
        <v>2</v>
      </c>
      <c r="B9" s="32" t="s">
        <v>68</v>
      </c>
      <c r="C9" s="32">
        <v>4066.1</v>
      </c>
      <c r="D9" s="33"/>
    </row>
    <row r="10" spans="1:4">
      <c r="A10" s="32"/>
      <c r="B10" s="33" t="s">
        <v>64</v>
      </c>
      <c r="C10" s="33">
        <f>SUM(C8:C9)</f>
        <v>10471.76</v>
      </c>
      <c r="D10" s="33">
        <f>C10</f>
        <v>10471.76</v>
      </c>
    </row>
    <row r="11" spans="1:4">
      <c r="A11" s="32"/>
      <c r="B11" s="33" t="s">
        <v>3</v>
      </c>
      <c r="C11" s="33"/>
      <c r="D11" s="33"/>
    </row>
    <row r="12" spans="1:4" ht="30">
      <c r="A12" s="32">
        <v>1</v>
      </c>
      <c r="B12" s="32" t="s">
        <v>81</v>
      </c>
      <c r="C12" s="32">
        <f>3100+3029+2563.4</f>
        <v>8692.4</v>
      </c>
      <c r="D12" s="33"/>
    </row>
    <row r="13" spans="1:4">
      <c r="A13" s="32">
        <v>2</v>
      </c>
      <c r="B13" s="32" t="s">
        <v>82</v>
      </c>
      <c r="C13" s="32">
        <v>41180</v>
      </c>
      <c r="D13" s="38"/>
    </row>
    <row r="14" spans="1:4" ht="30">
      <c r="A14" s="32">
        <v>3</v>
      </c>
      <c r="B14" s="32" t="s">
        <v>83</v>
      </c>
      <c r="C14" s="32">
        <v>3537.6</v>
      </c>
      <c r="D14" s="32"/>
    </row>
    <row r="15" spans="1:4">
      <c r="A15" s="32"/>
      <c r="B15" s="33" t="s">
        <v>80</v>
      </c>
      <c r="C15" s="33">
        <f>SUM(C12:C14)</f>
        <v>53410</v>
      </c>
      <c r="D15" s="33">
        <f>C15+D10</f>
        <v>63881.760000000002</v>
      </c>
    </row>
    <row r="16" spans="1:4">
      <c r="A16" s="32"/>
      <c r="B16" s="33" t="s">
        <v>9</v>
      </c>
      <c r="C16" s="33"/>
      <c r="D16" s="38"/>
    </row>
    <row r="17" spans="1:4">
      <c r="A17" s="32">
        <v>1</v>
      </c>
      <c r="B17" s="32" t="s">
        <v>82</v>
      </c>
      <c r="C17" s="32">
        <v>4980</v>
      </c>
      <c r="D17" s="33"/>
    </row>
    <row r="18" spans="1:4" ht="30">
      <c r="A18" s="32">
        <v>2</v>
      </c>
      <c r="B18" s="32" t="s">
        <v>90</v>
      </c>
      <c r="C18" s="32">
        <v>2573</v>
      </c>
      <c r="D18" s="33"/>
    </row>
    <row r="19" spans="1:4">
      <c r="A19" s="32"/>
      <c r="B19" s="33" t="s">
        <v>89</v>
      </c>
      <c r="C19" s="33">
        <f>SUM(C17:C18)</f>
        <v>7553</v>
      </c>
      <c r="D19" s="33">
        <f>C19+D15</f>
        <v>71434.760000000009</v>
      </c>
    </row>
    <row r="20" spans="1:4">
      <c r="A20" s="32"/>
      <c r="B20" s="33" t="s">
        <v>10</v>
      </c>
      <c r="C20" s="33"/>
      <c r="D20" s="38"/>
    </row>
    <row r="21" spans="1:4" ht="30">
      <c r="A21" s="32">
        <v>1</v>
      </c>
      <c r="B21" s="32" t="s">
        <v>96</v>
      </c>
      <c r="C21" s="32">
        <v>3404.5</v>
      </c>
      <c r="D21" s="33"/>
    </row>
    <row r="22" spans="1:4" ht="30">
      <c r="A22" s="32">
        <v>2</v>
      </c>
      <c r="B22" s="32" t="s">
        <v>97</v>
      </c>
      <c r="C22" s="32">
        <v>3404.5</v>
      </c>
      <c r="D22" s="38"/>
    </row>
    <row r="23" spans="1:4" ht="30">
      <c r="A23" s="32">
        <v>3</v>
      </c>
      <c r="B23" s="32" t="s">
        <v>98</v>
      </c>
      <c r="C23" s="32">
        <v>2819.1</v>
      </c>
      <c r="D23" s="33"/>
    </row>
    <row r="24" spans="1:4">
      <c r="A24" s="34"/>
      <c r="B24" s="33" t="s">
        <v>94</v>
      </c>
      <c r="C24" s="37">
        <f>SUM(C21:C23)</f>
        <v>9628.1</v>
      </c>
      <c r="D24" s="37">
        <f>C24+D19</f>
        <v>81062.860000000015</v>
      </c>
    </row>
    <row r="25" spans="1:4">
      <c r="A25" s="34"/>
      <c r="B25" s="33" t="s">
        <v>11</v>
      </c>
      <c r="C25" s="34"/>
      <c r="D25" s="39"/>
    </row>
    <row r="26" spans="1:4" ht="30">
      <c r="A26" s="34">
        <v>1</v>
      </c>
      <c r="B26" s="32" t="s">
        <v>104</v>
      </c>
      <c r="C26" s="34">
        <v>3025</v>
      </c>
      <c r="D26" s="51"/>
    </row>
    <row r="27" spans="1:4">
      <c r="A27" s="34">
        <v>2</v>
      </c>
      <c r="B27" s="32" t="s">
        <v>105</v>
      </c>
      <c r="C27" s="34">
        <v>1685</v>
      </c>
      <c r="D27" s="51"/>
    </row>
    <row r="28" spans="1:4">
      <c r="A28" s="34"/>
      <c r="B28" s="33" t="s">
        <v>103</v>
      </c>
      <c r="C28" s="37">
        <f>SUM(C26:C27)</f>
        <v>4710</v>
      </c>
      <c r="D28" s="11">
        <f>C28+D24</f>
        <v>85772.860000000015</v>
      </c>
    </row>
    <row r="29" spans="1:4">
      <c r="A29" s="34"/>
      <c r="B29" s="33" t="s">
        <v>12</v>
      </c>
      <c r="C29" s="34"/>
      <c r="D29" s="11"/>
    </row>
    <row r="30" spans="1:4" ht="30">
      <c r="A30" s="34">
        <v>1</v>
      </c>
      <c r="B30" s="32" t="s">
        <v>117</v>
      </c>
      <c r="C30" s="34">
        <f>3129+3109+2887.3+3360.3</f>
        <v>12485.599999999999</v>
      </c>
      <c r="D30" s="51"/>
    </row>
    <row r="31" spans="1:4">
      <c r="A31" s="34"/>
      <c r="B31" s="33" t="s">
        <v>13</v>
      </c>
      <c r="C31" s="37"/>
      <c r="D31" s="51"/>
    </row>
    <row r="32" spans="1:4" ht="30">
      <c r="A32" s="34">
        <v>1</v>
      </c>
      <c r="B32" s="32" t="s">
        <v>129</v>
      </c>
      <c r="C32" s="34">
        <f>3856.8+2919+3793.6</f>
        <v>10569.4</v>
      </c>
      <c r="D32" s="51">
        <f>C32+D28</f>
        <v>96342.260000000009</v>
      </c>
    </row>
    <row r="33" spans="1:4">
      <c r="A33" s="34"/>
      <c r="B33" s="33" t="s">
        <v>14</v>
      </c>
      <c r="C33" s="34"/>
      <c r="D33" s="51"/>
    </row>
    <row r="34" spans="1:4" ht="30">
      <c r="A34" s="34">
        <v>1</v>
      </c>
      <c r="B34" s="32" t="s">
        <v>137</v>
      </c>
      <c r="C34" s="34">
        <f>2585+3650.6</f>
        <v>6235.6</v>
      </c>
      <c r="D34" s="51"/>
    </row>
    <row r="35" spans="1:4">
      <c r="A35" s="34">
        <v>2</v>
      </c>
      <c r="B35" s="32" t="s">
        <v>82</v>
      </c>
      <c r="C35" s="34">
        <v>22641.5</v>
      </c>
      <c r="D35" s="51"/>
    </row>
    <row r="36" spans="1:4">
      <c r="A36" s="34"/>
      <c r="B36" s="33" t="s">
        <v>135</v>
      </c>
      <c r="C36" s="37">
        <f>SUM(C34:C35)</f>
        <v>28877.1</v>
      </c>
      <c r="D36" s="51">
        <f>C36+D32</f>
        <v>125219.36000000002</v>
      </c>
    </row>
    <row r="37" spans="1:4">
      <c r="A37" s="34"/>
      <c r="B37" s="33" t="s">
        <v>15</v>
      </c>
      <c r="C37" s="37"/>
      <c r="D37" s="51"/>
    </row>
    <row r="38" spans="1:4" ht="30">
      <c r="A38" s="34">
        <v>1</v>
      </c>
      <c r="B38" s="32" t="s">
        <v>144</v>
      </c>
      <c r="C38" s="34">
        <v>1625</v>
      </c>
      <c r="D38" s="51"/>
    </row>
    <row r="39" spans="1:4">
      <c r="A39" s="34">
        <v>2</v>
      </c>
      <c r="B39" s="32" t="s">
        <v>82</v>
      </c>
      <c r="C39" s="34">
        <v>4980</v>
      </c>
      <c r="D39" s="51"/>
    </row>
    <row r="40" spans="1:4" ht="45">
      <c r="A40" s="34">
        <v>3</v>
      </c>
      <c r="B40" s="32" t="s">
        <v>145</v>
      </c>
      <c r="C40" s="34">
        <v>2690</v>
      </c>
      <c r="D40" s="51"/>
    </row>
    <row r="41" spans="1:4">
      <c r="A41" s="34">
        <v>4</v>
      </c>
      <c r="B41" s="32" t="s">
        <v>146</v>
      </c>
      <c r="C41" s="34">
        <f>860+860</f>
        <v>1720</v>
      </c>
      <c r="D41" s="51"/>
    </row>
    <row r="42" spans="1:4" ht="30">
      <c r="A42" s="34">
        <v>5</v>
      </c>
      <c r="B42" s="32" t="s">
        <v>147</v>
      </c>
      <c r="C42" s="34">
        <v>1429</v>
      </c>
      <c r="D42" s="51"/>
    </row>
    <row r="43" spans="1:4">
      <c r="A43" s="34">
        <v>6</v>
      </c>
      <c r="B43" s="32" t="s">
        <v>148</v>
      </c>
      <c r="C43" s="34">
        <v>3320</v>
      </c>
      <c r="D43" s="51"/>
    </row>
    <row r="44" spans="1:4" ht="30">
      <c r="A44" s="34">
        <v>7</v>
      </c>
      <c r="B44" s="32" t="s">
        <v>150</v>
      </c>
      <c r="C44" s="34">
        <f>1958+1340+1340+1340+1958+1340+1525+1340</f>
        <v>12141</v>
      </c>
      <c r="D44" s="51"/>
    </row>
    <row r="45" spans="1:4" ht="30">
      <c r="A45" s="34">
        <v>8</v>
      </c>
      <c r="B45" s="32" t="s">
        <v>149</v>
      </c>
      <c r="C45" s="34">
        <v>3320</v>
      </c>
      <c r="D45" s="51"/>
    </row>
    <row r="46" spans="1:4">
      <c r="A46" s="34"/>
      <c r="B46" s="33" t="s">
        <v>143</v>
      </c>
      <c r="C46" s="37">
        <f>SUM(C38:C45)</f>
        <v>31225</v>
      </c>
      <c r="D46" s="51">
        <f>C46+D36</f>
        <v>156444.36000000002</v>
      </c>
    </row>
    <row r="47" spans="1:4">
      <c r="A47" s="34"/>
      <c r="B47" s="33" t="s">
        <v>16</v>
      </c>
      <c r="C47" s="34"/>
      <c r="D47" s="51"/>
    </row>
    <row r="48" spans="1:4" ht="30">
      <c r="A48" s="34">
        <v>1</v>
      </c>
      <c r="B48" s="32" t="s">
        <v>163</v>
      </c>
      <c r="C48" s="37">
        <f>1429+1337+1980</f>
        <v>4746</v>
      </c>
      <c r="D48" s="51">
        <f>C48+D46</f>
        <v>161190.36000000002</v>
      </c>
    </row>
    <row r="49" spans="1:4">
      <c r="A49" s="34"/>
      <c r="B49" s="33" t="s">
        <v>17</v>
      </c>
      <c r="C49" s="34"/>
      <c r="D49" s="51"/>
    </row>
    <row r="50" spans="1:4" ht="30">
      <c r="A50" s="34">
        <v>1</v>
      </c>
      <c r="B50" s="32" t="s">
        <v>175</v>
      </c>
      <c r="C50" s="37">
        <v>2603.7399999999998</v>
      </c>
      <c r="D50" s="51"/>
    </row>
    <row r="51" spans="1:4" ht="30">
      <c r="A51" s="34">
        <v>2</v>
      </c>
      <c r="B51" s="32" t="s">
        <v>176</v>
      </c>
      <c r="C51" s="34">
        <v>2603.7399999999998</v>
      </c>
      <c r="D51" s="51"/>
    </row>
    <row r="52" spans="1:4" ht="30">
      <c r="A52" s="34">
        <v>3</v>
      </c>
      <c r="B52" s="32" t="s">
        <v>177</v>
      </c>
      <c r="C52" s="34">
        <v>2860.3</v>
      </c>
      <c r="D52" s="51"/>
    </row>
    <row r="53" spans="1:4">
      <c r="A53" s="34"/>
      <c r="B53" s="33" t="s">
        <v>173</v>
      </c>
      <c r="C53" s="37">
        <f>SUM(C50:C52)</f>
        <v>8067.78</v>
      </c>
      <c r="D53" s="51">
        <f>C53+D48</f>
        <v>169258.14</v>
      </c>
    </row>
    <row r="54" spans="1:4">
      <c r="A54" s="34"/>
      <c r="B54" s="32"/>
      <c r="C54" s="34"/>
      <c r="D54" s="51"/>
    </row>
    <row r="55" spans="1:4">
      <c r="A55" s="34"/>
      <c r="B55" s="33"/>
      <c r="C55" s="37"/>
      <c r="D55" s="51"/>
    </row>
    <row r="56" spans="1:4">
      <c r="A56" s="10"/>
      <c r="B56" s="33"/>
      <c r="C56" s="32"/>
      <c r="D56" s="12"/>
    </row>
    <row r="57" spans="1:4">
      <c r="A57" s="10"/>
      <c r="B57" s="32"/>
      <c r="C57" s="32"/>
      <c r="D57" s="12"/>
    </row>
    <row r="58" spans="1:4">
      <c r="A58" s="10"/>
      <c r="B58" s="32"/>
      <c r="C58" s="32"/>
      <c r="D58" s="12"/>
    </row>
    <row r="59" spans="1:4">
      <c r="A59" s="10"/>
      <c r="B59" s="32"/>
      <c r="C59" s="32"/>
      <c r="D59" s="12"/>
    </row>
    <row r="60" spans="1:4">
      <c r="A60" s="10"/>
      <c r="B60" s="32"/>
      <c r="C60" s="32"/>
      <c r="D60" s="12"/>
    </row>
    <row r="61" spans="1:4">
      <c r="A61" s="10"/>
      <c r="B61" s="33"/>
      <c r="C61" s="33"/>
      <c r="D61" s="11"/>
    </row>
    <row r="62" spans="1:4">
      <c r="A62" s="34"/>
      <c r="B62" s="32"/>
      <c r="C62" s="34"/>
      <c r="D62" s="11"/>
    </row>
    <row r="63" spans="1:4">
      <c r="A63" s="34"/>
      <c r="B63" s="33"/>
      <c r="C63" s="37"/>
      <c r="D63" s="51"/>
    </row>
    <row r="64" spans="1:4">
      <c r="A64" s="34"/>
      <c r="B64" s="33"/>
      <c r="C64" s="37"/>
      <c r="D64" s="51"/>
    </row>
    <row r="65" spans="1:4">
      <c r="A65" s="34"/>
      <c r="B65" s="32"/>
      <c r="C65" s="34"/>
      <c r="D65" s="51"/>
    </row>
    <row r="66" spans="1:4">
      <c r="A66" s="34"/>
      <c r="B66" s="32"/>
      <c r="C66" s="34"/>
      <c r="D66" s="51"/>
    </row>
    <row r="67" spans="1:4">
      <c r="A67" s="34"/>
      <c r="B67" s="33"/>
      <c r="C67" s="37"/>
      <c r="D67" s="51"/>
    </row>
    <row r="68" spans="1:4">
      <c r="A68" s="34"/>
      <c r="B68" s="33"/>
      <c r="C68" s="37"/>
      <c r="D68" s="51"/>
    </row>
    <row r="69" spans="1:4">
      <c r="A69" s="34"/>
      <c r="B69" s="33"/>
      <c r="C69" s="37"/>
      <c r="D69" s="51"/>
    </row>
    <row r="70" spans="1:4">
      <c r="A70" s="34"/>
      <c r="B70" s="32"/>
      <c r="C70" s="34"/>
      <c r="D70" s="11"/>
    </row>
    <row r="71" spans="1:4">
      <c r="A71" s="34"/>
      <c r="B71" s="32"/>
      <c r="C71" s="34"/>
      <c r="D71" s="51"/>
    </row>
    <row r="72" spans="1:4">
      <c r="A72" s="34"/>
      <c r="B72" s="33"/>
      <c r="C72" s="37"/>
      <c r="D72" s="51"/>
    </row>
    <row r="73" spans="1:4">
      <c r="A73" s="34"/>
      <c r="B73" s="32"/>
      <c r="C73" s="34"/>
      <c r="D73" s="51"/>
    </row>
    <row r="74" spans="1:4">
      <c r="A74" s="12"/>
      <c r="B74" s="33"/>
      <c r="C74" s="37"/>
      <c r="D74" s="37"/>
    </row>
  </sheetData>
  <mergeCells count="2">
    <mergeCell ref="B1:D1"/>
    <mergeCell ref="B3:D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50"/>
  <sheetViews>
    <sheetView workbookViewId="0">
      <selection activeCell="D18" sqref="D18"/>
    </sheetView>
  </sheetViews>
  <sheetFormatPr defaultRowHeight="15"/>
  <cols>
    <col min="1" max="1" width="4" customWidth="1"/>
    <col min="2" max="2" width="48.28515625" customWidth="1"/>
    <col min="3" max="3" width="10.42578125" customWidth="1"/>
    <col min="4" max="4" width="13.140625" customWidth="1"/>
  </cols>
  <sheetData>
    <row r="1" spans="1:8" ht="21">
      <c r="A1" s="1"/>
      <c r="B1" s="62" t="s">
        <v>54</v>
      </c>
      <c r="C1" s="62"/>
      <c r="D1" s="62"/>
      <c r="E1" s="6"/>
      <c r="F1" s="6"/>
      <c r="G1" s="6"/>
      <c r="H1" s="6"/>
    </row>
    <row r="2" spans="1:8" ht="21.6" customHeight="1">
      <c r="A2" s="1"/>
      <c r="B2" s="63" t="s">
        <v>33</v>
      </c>
      <c r="C2" s="63"/>
      <c r="D2" s="63"/>
      <c r="E2" s="1"/>
      <c r="F2" s="1"/>
      <c r="G2" s="1"/>
      <c r="H2" s="1"/>
    </row>
    <row r="3" spans="1:8" ht="17.25" customHeight="1">
      <c r="A3" s="1"/>
      <c r="B3" s="62" t="s">
        <v>5</v>
      </c>
      <c r="C3" s="62"/>
      <c r="D3" s="62"/>
      <c r="E3" s="1"/>
      <c r="F3" s="1"/>
      <c r="G3" s="1"/>
      <c r="H3" s="1"/>
    </row>
    <row r="4" spans="1:8" ht="30">
      <c r="A4" s="7"/>
      <c r="B4" s="27" t="s">
        <v>0</v>
      </c>
      <c r="C4" s="10" t="s">
        <v>1</v>
      </c>
      <c r="D4" s="10" t="s">
        <v>28</v>
      </c>
      <c r="E4" s="1"/>
      <c r="F4" s="1"/>
      <c r="G4" s="1"/>
      <c r="H4" s="1"/>
    </row>
    <row r="5" spans="1:8">
      <c r="A5" s="33"/>
      <c r="B5" s="33" t="s">
        <v>7</v>
      </c>
      <c r="C5" s="32"/>
      <c r="D5" s="33"/>
      <c r="E5" s="1"/>
      <c r="F5" s="1"/>
      <c r="G5" s="1"/>
      <c r="H5" s="1"/>
    </row>
    <row r="6" spans="1:8" ht="30">
      <c r="A6" s="32">
        <v>1</v>
      </c>
      <c r="B6" s="32" t="s">
        <v>72</v>
      </c>
      <c r="C6" s="40">
        <v>7500</v>
      </c>
      <c r="D6" s="33"/>
    </row>
    <row r="7" spans="1:8">
      <c r="A7" s="32">
        <v>2</v>
      </c>
      <c r="B7" s="32" t="s">
        <v>73</v>
      </c>
      <c r="C7" s="40">
        <v>3200</v>
      </c>
      <c r="D7" s="33"/>
    </row>
    <row r="8" spans="1:8">
      <c r="A8" s="34"/>
      <c r="B8" s="33" t="s">
        <v>64</v>
      </c>
      <c r="C8" s="52">
        <f>SUM(C6:C7)</f>
        <v>10700</v>
      </c>
      <c r="D8" s="37">
        <f>C8</f>
        <v>10700</v>
      </c>
    </row>
    <row r="9" spans="1:8">
      <c r="A9" s="34"/>
      <c r="B9" s="33" t="s">
        <v>3</v>
      </c>
      <c r="C9" s="41"/>
      <c r="D9" s="42"/>
    </row>
    <row r="10" spans="1:8">
      <c r="A10" s="34">
        <v>1</v>
      </c>
      <c r="B10" s="32" t="s">
        <v>85</v>
      </c>
      <c r="C10" s="41">
        <f>39973+29106</f>
        <v>69079</v>
      </c>
      <c r="D10" s="42">
        <f>C10+D8</f>
        <v>79779</v>
      </c>
    </row>
    <row r="11" spans="1:8">
      <c r="A11" s="43"/>
      <c r="B11" s="44" t="s">
        <v>11</v>
      </c>
      <c r="C11" s="37"/>
      <c r="D11" s="37"/>
    </row>
    <row r="12" spans="1:8">
      <c r="A12" s="45">
        <v>1</v>
      </c>
      <c r="B12" s="46" t="s">
        <v>110</v>
      </c>
      <c r="C12" s="59">
        <v>2542.5</v>
      </c>
      <c r="D12" s="47">
        <f>C12+D10</f>
        <v>82321.5</v>
      </c>
    </row>
    <row r="13" spans="1:8">
      <c r="A13" s="34"/>
      <c r="B13" s="60" t="s">
        <v>15</v>
      </c>
      <c r="C13" s="34"/>
      <c r="D13" s="37"/>
    </row>
    <row r="14" spans="1:8">
      <c r="A14" s="34">
        <v>1</v>
      </c>
      <c r="B14" s="46" t="s">
        <v>155</v>
      </c>
      <c r="C14" s="34">
        <v>120640</v>
      </c>
      <c r="D14" s="39"/>
    </row>
    <row r="15" spans="1:8">
      <c r="A15" s="34">
        <v>2</v>
      </c>
      <c r="B15" s="32" t="s">
        <v>156</v>
      </c>
      <c r="C15" s="50">
        <v>15076.8</v>
      </c>
      <c r="D15" s="39"/>
    </row>
    <row r="16" spans="1:8">
      <c r="A16" s="34">
        <v>3</v>
      </c>
      <c r="B16" s="34" t="s">
        <v>157</v>
      </c>
      <c r="C16" s="34">
        <v>90000</v>
      </c>
      <c r="D16" s="34"/>
    </row>
    <row r="17" spans="1:4">
      <c r="A17" s="34"/>
      <c r="B17" s="53" t="s">
        <v>143</v>
      </c>
      <c r="C17" s="37">
        <f>SUM(C14:C16)</f>
        <v>225716.8</v>
      </c>
      <c r="D17" s="39">
        <f>C17+D12</f>
        <v>308038.3</v>
      </c>
    </row>
    <row r="18" spans="1:4">
      <c r="A18" s="34"/>
      <c r="B18" s="53"/>
      <c r="C18" s="34"/>
      <c r="D18" s="37"/>
    </row>
    <row r="19" spans="1:4">
      <c r="A19" s="34"/>
      <c r="B19" s="35"/>
      <c r="C19" s="50"/>
      <c r="D19" s="37"/>
    </row>
    <row r="20" spans="1:4">
      <c r="A20" s="34"/>
      <c r="B20" s="35"/>
      <c r="C20" s="34"/>
      <c r="D20" s="34"/>
    </row>
    <row r="21" spans="1:4">
      <c r="A21" s="34"/>
      <c r="B21" s="32"/>
      <c r="C21" s="34"/>
      <c r="D21" s="50"/>
    </row>
    <row r="22" spans="1:4">
      <c r="A22" s="34"/>
      <c r="B22" s="32"/>
      <c r="C22" s="50"/>
      <c r="D22" s="34"/>
    </row>
    <row r="23" spans="1:4">
      <c r="A23" s="34"/>
      <c r="B23" s="37"/>
      <c r="C23" s="39"/>
      <c r="D23" s="39"/>
    </row>
    <row r="24" spans="1:4">
      <c r="A24" s="34"/>
      <c r="B24" s="37"/>
      <c r="C24" s="34"/>
      <c r="D24" s="34"/>
    </row>
    <row r="25" spans="1:4" ht="18.75" customHeight="1">
      <c r="A25" s="34"/>
      <c r="B25" s="32"/>
      <c r="C25" s="34"/>
      <c r="D25" s="34"/>
    </row>
    <row r="26" spans="1:4">
      <c r="A26" s="34"/>
      <c r="B26" s="32"/>
      <c r="C26" s="34"/>
      <c r="D26" s="37"/>
    </row>
    <row r="27" spans="1:4">
      <c r="A27" s="34"/>
      <c r="B27" s="34"/>
      <c r="C27" s="34"/>
      <c r="D27" s="39"/>
    </row>
    <row r="28" spans="1:4">
      <c r="A28" s="34"/>
      <c r="B28" s="37"/>
      <c r="C28" s="37"/>
      <c r="D28" s="39"/>
    </row>
    <row r="29" spans="1:4">
      <c r="A29" s="34"/>
      <c r="B29" s="37"/>
      <c r="C29" s="37"/>
      <c r="D29" s="37"/>
    </row>
    <row r="30" spans="1:4">
      <c r="A30" s="34"/>
      <c r="B30" s="34"/>
      <c r="C30" s="37"/>
      <c r="D30" s="39"/>
    </row>
    <row r="31" spans="1:4">
      <c r="A31" s="34"/>
      <c r="B31" s="37"/>
      <c r="C31" s="37"/>
      <c r="D31" s="37"/>
    </row>
    <row r="32" spans="1:4">
      <c r="A32" s="34"/>
      <c r="B32" s="32"/>
      <c r="C32" s="37"/>
      <c r="D32" s="39"/>
    </row>
    <row r="33" spans="1:4">
      <c r="A33" s="34"/>
      <c r="B33" s="37"/>
      <c r="C33" s="37"/>
      <c r="D33" s="37"/>
    </row>
    <row r="34" spans="1:4">
      <c r="A34" s="34"/>
      <c r="B34" s="32"/>
      <c r="C34" s="37"/>
      <c r="D34" s="39"/>
    </row>
    <row r="35" spans="1:4">
      <c r="A35" s="34"/>
      <c r="B35" s="37"/>
      <c r="C35" s="37"/>
      <c r="D35" s="37"/>
    </row>
    <row r="36" spans="1:4">
      <c r="A36" s="34"/>
      <c r="B36" s="37"/>
      <c r="C36" s="37"/>
      <c r="D36" s="37"/>
    </row>
    <row r="37" spans="1:4">
      <c r="A37" s="34"/>
      <c r="B37" s="37"/>
      <c r="C37" s="37"/>
      <c r="D37" s="37"/>
    </row>
    <row r="38" spans="1:4">
      <c r="A38" s="34"/>
      <c r="B38" s="37"/>
      <c r="C38" s="37"/>
      <c r="D38" s="37"/>
    </row>
    <row r="39" spans="1:4">
      <c r="A39" s="34"/>
      <c r="B39" s="37"/>
      <c r="C39" s="37"/>
      <c r="D39" s="37"/>
    </row>
    <row r="40" spans="1:4">
      <c r="A40" s="34"/>
      <c r="B40" s="37"/>
      <c r="C40" s="37"/>
      <c r="D40" s="37"/>
    </row>
    <row r="41" spans="1:4">
      <c r="A41" s="34"/>
      <c r="B41" s="37"/>
      <c r="C41" s="37"/>
      <c r="D41" s="37"/>
    </row>
    <row r="42" spans="1:4">
      <c r="A42" s="34"/>
      <c r="B42" s="37"/>
      <c r="C42" s="37"/>
      <c r="D42" s="37"/>
    </row>
    <row r="43" spans="1:4">
      <c r="A43" s="34"/>
      <c r="B43" s="37"/>
      <c r="C43" s="37"/>
      <c r="D43" s="37"/>
    </row>
    <row r="44" spans="1:4">
      <c r="A44" s="34"/>
      <c r="B44" s="34"/>
      <c r="C44" s="34"/>
      <c r="D44" s="37"/>
    </row>
    <row r="45" spans="1:4">
      <c r="A45" s="34"/>
      <c r="B45" s="37"/>
      <c r="C45" s="34"/>
      <c r="D45" s="34"/>
    </row>
    <row r="46" spans="1:4">
      <c r="A46" s="34"/>
      <c r="B46" s="34"/>
      <c r="C46" s="34"/>
      <c r="D46" s="37"/>
    </row>
    <row r="47" spans="1:4">
      <c r="A47" s="34"/>
      <c r="B47" s="34"/>
      <c r="C47" s="34"/>
      <c r="D47" s="34"/>
    </row>
    <row r="48" spans="1:4">
      <c r="A48" s="34"/>
      <c r="B48" s="37"/>
      <c r="C48" s="37"/>
      <c r="D48" s="37"/>
    </row>
    <row r="49" spans="1:4">
      <c r="A49" s="48"/>
      <c r="B49" s="48"/>
      <c r="C49" s="48"/>
      <c r="D49" s="48"/>
    </row>
    <row r="50" spans="1:4">
      <c r="A50" s="48"/>
      <c r="B50" s="48"/>
      <c r="C50" s="48"/>
      <c r="D50" s="48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2"/>
  <sheetViews>
    <sheetView workbookViewId="0">
      <selection activeCell="D9" sqref="D9"/>
    </sheetView>
  </sheetViews>
  <sheetFormatPr defaultRowHeight="15"/>
  <cols>
    <col min="1" max="1" width="5.140625" customWidth="1"/>
    <col min="2" max="2" width="45.28515625" customWidth="1"/>
    <col min="3" max="3" width="9.7109375" customWidth="1"/>
  </cols>
  <sheetData>
    <row r="1" spans="1:4" ht="15.75">
      <c r="A1" s="1"/>
      <c r="B1" s="62" t="s">
        <v>54</v>
      </c>
      <c r="C1" s="62"/>
      <c r="D1" s="62"/>
    </row>
    <row r="2" spans="1:4" ht="15.75">
      <c r="A2" s="1"/>
      <c r="B2" s="63" t="s">
        <v>33</v>
      </c>
      <c r="C2" s="63"/>
      <c r="D2" s="63"/>
    </row>
    <row r="3" spans="1:4" ht="15.75">
      <c r="A3" s="1"/>
      <c r="B3" s="62" t="s">
        <v>36</v>
      </c>
      <c r="C3" s="62"/>
      <c r="D3" s="62"/>
    </row>
    <row r="4" spans="1:4" ht="26.25">
      <c r="A4" s="7"/>
      <c r="B4" s="8" t="s">
        <v>0</v>
      </c>
      <c r="C4" s="7" t="s">
        <v>1</v>
      </c>
      <c r="D4" s="7" t="s">
        <v>28</v>
      </c>
    </row>
    <row r="5" spans="1:4">
      <c r="A5" s="34"/>
      <c r="B5" s="33" t="s">
        <v>15</v>
      </c>
      <c r="C5" s="34"/>
      <c r="D5" s="34"/>
    </row>
    <row r="6" spans="1:4">
      <c r="A6" s="34">
        <v>1</v>
      </c>
      <c r="B6" s="32" t="s">
        <v>154</v>
      </c>
      <c r="C6" s="34">
        <v>7683</v>
      </c>
      <c r="D6" s="37">
        <f>C6</f>
        <v>7683</v>
      </c>
    </row>
    <row r="7" spans="1:4">
      <c r="A7" s="37"/>
      <c r="B7" s="37" t="s">
        <v>16</v>
      </c>
      <c r="C7" s="41"/>
      <c r="D7" s="37"/>
    </row>
    <row r="8" spans="1:4" ht="30">
      <c r="A8" s="34">
        <v>1</v>
      </c>
      <c r="B8" s="32" t="s">
        <v>169</v>
      </c>
      <c r="C8" s="52">
        <v>11014.7</v>
      </c>
      <c r="D8" s="42">
        <f>C8+D6</f>
        <v>18697.7</v>
      </c>
    </row>
    <row r="9" spans="1:4">
      <c r="A9" s="43"/>
      <c r="B9" s="44"/>
      <c r="C9" s="37"/>
      <c r="D9" s="37"/>
    </row>
    <row r="10" spans="1:4">
      <c r="A10" s="45"/>
      <c r="B10" s="57"/>
      <c r="C10" s="54"/>
      <c r="D10" s="58"/>
    </row>
    <row r="11" spans="1:4">
      <c r="A11" s="34"/>
      <c r="B11" s="32"/>
      <c r="C11" s="34"/>
      <c r="D11" s="34"/>
    </row>
    <row r="12" spans="1:4">
      <c r="A12" s="34"/>
      <c r="B12" s="34"/>
      <c r="C12" s="34"/>
      <c r="D12" s="34"/>
    </row>
    <row r="13" spans="1:4">
      <c r="A13" s="34"/>
      <c r="B13" s="34"/>
      <c r="C13" s="34"/>
      <c r="D13" s="34"/>
    </row>
    <row r="14" spans="1:4">
      <c r="A14" s="34"/>
      <c r="B14" s="37"/>
      <c r="C14" s="37"/>
      <c r="D14" s="37"/>
    </row>
    <row r="15" spans="1:4">
      <c r="A15" s="34"/>
      <c r="B15" s="37"/>
      <c r="C15" s="34"/>
      <c r="D15" s="34"/>
    </row>
    <row r="16" spans="1:4">
      <c r="A16" s="34"/>
      <c r="B16" s="35"/>
      <c r="C16" s="34"/>
      <c r="D16" s="34"/>
    </row>
    <row r="17" spans="1:4">
      <c r="A17" s="34"/>
      <c r="B17" s="34"/>
      <c r="C17" s="34"/>
      <c r="D17" s="34"/>
    </row>
    <row r="18" spans="1:4">
      <c r="A18" s="34"/>
      <c r="B18" s="37"/>
      <c r="C18" s="37"/>
      <c r="D18" s="37"/>
    </row>
    <row r="19" spans="1:4">
      <c r="A19" s="34"/>
      <c r="B19" s="37"/>
      <c r="C19" s="34"/>
      <c r="D19" s="34"/>
    </row>
    <row r="20" spans="1:4">
      <c r="A20" s="34"/>
      <c r="B20" s="32"/>
      <c r="C20" s="34"/>
      <c r="D20" s="34"/>
    </row>
    <row r="21" spans="1:4">
      <c r="A21" s="34"/>
      <c r="B21" s="32"/>
      <c r="C21" s="34"/>
      <c r="D21" s="34"/>
    </row>
    <row r="22" spans="1:4">
      <c r="A22" s="34"/>
      <c r="B22" s="37"/>
      <c r="C22" s="37"/>
      <c r="D22" s="37"/>
    </row>
    <row r="23" spans="1:4">
      <c r="A23" s="34"/>
      <c r="B23" s="37"/>
      <c r="C23" s="34"/>
      <c r="D23" s="34"/>
    </row>
    <row r="24" spans="1:4">
      <c r="A24" s="34"/>
      <c r="B24" s="32"/>
      <c r="C24" s="34"/>
      <c r="D24" s="34"/>
    </row>
    <row r="25" spans="1:4">
      <c r="A25" s="34"/>
      <c r="B25" s="32"/>
      <c r="C25" s="34"/>
      <c r="D25" s="37"/>
    </row>
    <row r="26" spans="1:4">
      <c r="A26" s="34"/>
      <c r="B26" s="37"/>
      <c r="C26" s="37"/>
      <c r="D26" s="37"/>
    </row>
    <row r="27" spans="1:4">
      <c r="A27" s="34"/>
      <c r="B27" s="34"/>
      <c r="C27" s="34"/>
      <c r="D27" s="34"/>
    </row>
    <row r="28" spans="1:4">
      <c r="A28" s="34"/>
      <c r="B28" s="37"/>
      <c r="C28" s="37"/>
      <c r="D28" s="37"/>
    </row>
    <row r="29" spans="1:4">
      <c r="A29" s="34"/>
      <c r="B29" s="37"/>
      <c r="C29" s="34"/>
      <c r="D29" s="34"/>
    </row>
    <row r="30" spans="1:4">
      <c r="A30" s="34"/>
      <c r="B30" s="34"/>
      <c r="C30" s="34"/>
      <c r="D30" s="34"/>
    </row>
    <row r="31" spans="1:4">
      <c r="A31" s="34"/>
      <c r="B31" s="37"/>
      <c r="C31" s="37"/>
      <c r="D31" s="37"/>
    </row>
    <row r="32" spans="1:4">
      <c r="A32" s="48"/>
      <c r="B32" s="48"/>
      <c r="C32" s="48"/>
      <c r="D32" s="48"/>
    </row>
  </sheetData>
  <mergeCells count="3">
    <mergeCell ref="B1:D1"/>
    <mergeCell ref="B2:D2"/>
    <mergeCell ref="B3:D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48"/>
  <sheetViews>
    <sheetView topLeftCell="A16" workbookViewId="0">
      <selection activeCell="B44" sqref="B44:C45"/>
    </sheetView>
  </sheetViews>
  <sheetFormatPr defaultRowHeight="15"/>
  <cols>
    <col min="1" max="1" width="3.7109375" customWidth="1"/>
    <col min="2" max="2" width="49.42578125" customWidth="1"/>
    <col min="3" max="3" width="10.7109375" bestFit="1" customWidth="1"/>
    <col min="4" max="4" width="12.7109375" customWidth="1"/>
  </cols>
  <sheetData>
    <row r="1" spans="1:8" ht="21">
      <c r="A1" s="1"/>
      <c r="B1" s="62" t="s">
        <v>59</v>
      </c>
      <c r="C1" s="62"/>
      <c r="D1" s="62"/>
      <c r="E1" s="6"/>
      <c r="F1" s="6"/>
      <c r="G1" s="6"/>
      <c r="H1" s="6"/>
    </row>
    <row r="2" spans="1:8" ht="15.75">
      <c r="A2" s="1"/>
      <c r="B2" s="63" t="s">
        <v>33</v>
      </c>
      <c r="C2" s="63"/>
      <c r="D2" s="63"/>
      <c r="E2" s="1"/>
      <c r="F2" s="1"/>
      <c r="G2" s="1"/>
      <c r="H2" s="1"/>
    </row>
    <row r="3" spans="1:8" ht="15.75">
      <c r="A3" s="1"/>
      <c r="B3" s="62" t="s">
        <v>6</v>
      </c>
      <c r="C3" s="62"/>
      <c r="D3" s="62"/>
      <c r="E3" s="1"/>
      <c r="F3" s="1"/>
      <c r="G3" s="1"/>
      <c r="H3" s="1"/>
    </row>
    <row r="4" spans="1:8">
      <c r="A4" s="7"/>
      <c r="B4" s="8" t="s">
        <v>0</v>
      </c>
      <c r="C4" s="7" t="s">
        <v>1</v>
      </c>
      <c r="D4" s="8" t="s">
        <v>28</v>
      </c>
      <c r="E4" s="1"/>
      <c r="F4" s="1"/>
      <c r="G4" s="1"/>
      <c r="H4" s="1"/>
    </row>
    <row r="5" spans="1:8">
      <c r="A5" s="32"/>
      <c r="B5" s="33" t="s">
        <v>2</v>
      </c>
      <c r="C5" s="33"/>
      <c r="D5" s="32"/>
      <c r="E5" s="1"/>
      <c r="F5" s="1"/>
      <c r="G5" s="1"/>
      <c r="H5" s="1"/>
    </row>
    <row r="6" spans="1:8" s="1" customFormat="1" ht="30">
      <c r="A6" s="32">
        <v>1</v>
      </c>
      <c r="B6" s="49" t="s">
        <v>60</v>
      </c>
      <c r="C6" s="32">
        <f>13967.2+22542.64</f>
        <v>36509.839999999997</v>
      </c>
      <c r="D6" s="33">
        <f>C6</f>
        <v>36509.839999999997</v>
      </c>
    </row>
    <row r="7" spans="1:8" s="1" customFormat="1">
      <c r="A7" s="34"/>
      <c r="B7" s="33" t="s">
        <v>7</v>
      </c>
      <c r="C7" s="34"/>
      <c r="D7" s="33"/>
    </row>
    <row r="8" spans="1:8" s="1" customFormat="1" ht="30">
      <c r="A8" s="34">
        <v>1</v>
      </c>
      <c r="B8" s="32" t="s">
        <v>69</v>
      </c>
      <c r="C8" s="34">
        <v>46083.54</v>
      </c>
      <c r="D8" s="33"/>
    </row>
    <row r="9" spans="1:8" s="5" customFormat="1">
      <c r="A9" s="34">
        <v>2</v>
      </c>
      <c r="B9" s="32" t="s">
        <v>70</v>
      </c>
      <c r="C9" s="34">
        <v>3480</v>
      </c>
      <c r="D9" s="37"/>
    </row>
    <row r="10" spans="1:8">
      <c r="A10" s="34">
        <v>3</v>
      </c>
      <c r="B10" s="32" t="s">
        <v>71</v>
      </c>
      <c r="C10" s="34">
        <v>10877.5</v>
      </c>
      <c r="D10" s="37"/>
    </row>
    <row r="11" spans="1:8">
      <c r="A11" s="34"/>
      <c r="B11" s="33" t="s">
        <v>64</v>
      </c>
      <c r="C11" s="37">
        <f>SUM(C8:C10)</f>
        <v>60441.04</v>
      </c>
      <c r="D11" s="37">
        <f>C11+D6</f>
        <v>96950.88</v>
      </c>
    </row>
    <row r="12" spans="1:8" s="5" customFormat="1">
      <c r="A12" s="34"/>
      <c r="B12" s="33" t="s">
        <v>3</v>
      </c>
      <c r="C12" s="37"/>
      <c r="D12" s="37"/>
    </row>
    <row r="13" spans="1:8">
      <c r="A13" s="34">
        <v>1</v>
      </c>
      <c r="B13" s="32" t="s">
        <v>84</v>
      </c>
      <c r="C13" s="34">
        <v>49990</v>
      </c>
      <c r="D13" s="37">
        <f>C13+D11</f>
        <v>146940.88</v>
      </c>
    </row>
    <row r="14" spans="1:8">
      <c r="A14" s="34"/>
      <c r="B14" s="33" t="s">
        <v>9</v>
      </c>
      <c r="C14" s="34"/>
      <c r="D14" s="37"/>
    </row>
    <row r="15" spans="1:8">
      <c r="A15" s="34">
        <v>1</v>
      </c>
      <c r="B15" s="32" t="s">
        <v>91</v>
      </c>
      <c r="C15" s="34">
        <v>11281.3</v>
      </c>
      <c r="D15" s="37">
        <f>C15+D13</f>
        <v>158222.18</v>
      </c>
    </row>
    <row r="16" spans="1:8">
      <c r="A16" s="34"/>
      <c r="B16" s="33" t="s">
        <v>10</v>
      </c>
      <c r="C16" s="37"/>
      <c r="D16" s="37"/>
    </row>
    <row r="17" spans="1:4" ht="30">
      <c r="A17" s="34">
        <v>1</v>
      </c>
      <c r="B17" s="32" t="s">
        <v>101</v>
      </c>
      <c r="C17" s="37">
        <v>4295.2</v>
      </c>
      <c r="D17" s="37">
        <f>C17+D15</f>
        <v>162517.38</v>
      </c>
    </row>
    <row r="18" spans="1:4">
      <c r="A18" s="34"/>
      <c r="B18" s="33" t="s">
        <v>11</v>
      </c>
      <c r="C18" s="34"/>
      <c r="D18" s="37"/>
    </row>
    <row r="19" spans="1:4">
      <c r="A19" s="34">
        <v>1</v>
      </c>
      <c r="B19" s="32" t="s">
        <v>108</v>
      </c>
      <c r="C19" s="34">
        <v>52843.32</v>
      </c>
      <c r="D19" s="34"/>
    </row>
    <row r="20" spans="1:4" ht="17.25" customHeight="1">
      <c r="A20" s="34">
        <v>2</v>
      </c>
      <c r="B20" s="32" t="s">
        <v>109</v>
      </c>
      <c r="C20" s="34">
        <v>34150</v>
      </c>
      <c r="D20" s="37"/>
    </row>
    <row r="21" spans="1:4">
      <c r="A21" s="34"/>
      <c r="B21" s="33" t="s">
        <v>103</v>
      </c>
      <c r="C21" s="37">
        <f>SUM(C19:C20)</f>
        <v>86993.32</v>
      </c>
      <c r="D21" s="37">
        <f>C21+D17</f>
        <v>249510.7</v>
      </c>
    </row>
    <row r="22" spans="1:4">
      <c r="A22" s="34"/>
      <c r="B22" s="33" t="s">
        <v>12</v>
      </c>
      <c r="C22" s="37"/>
      <c r="D22" s="37"/>
    </row>
    <row r="23" spans="1:4" ht="30">
      <c r="A23" s="34">
        <v>1</v>
      </c>
      <c r="B23" s="32" t="s">
        <v>122</v>
      </c>
      <c r="C23" s="34">
        <v>5400.2</v>
      </c>
      <c r="D23" s="37"/>
    </row>
    <row r="24" spans="1:4">
      <c r="A24" s="34">
        <v>2</v>
      </c>
      <c r="B24" s="32" t="s">
        <v>123</v>
      </c>
      <c r="C24" s="34">
        <v>11498.6</v>
      </c>
      <c r="D24" s="37"/>
    </row>
    <row r="25" spans="1:4">
      <c r="A25" s="34"/>
      <c r="B25" s="33" t="s">
        <v>115</v>
      </c>
      <c r="C25" s="37">
        <f>SUM(C23:C24)</f>
        <v>16898.8</v>
      </c>
      <c r="D25" s="37">
        <f>C25+D21</f>
        <v>266409.5</v>
      </c>
    </row>
    <row r="26" spans="1:4">
      <c r="A26" s="34"/>
      <c r="B26" s="33" t="s">
        <v>13</v>
      </c>
      <c r="C26" s="37"/>
      <c r="D26" s="37"/>
    </row>
    <row r="27" spans="1:4">
      <c r="A27" s="34">
        <v>1</v>
      </c>
      <c r="B27" s="32" t="s">
        <v>130</v>
      </c>
      <c r="C27" s="34">
        <v>7722.8</v>
      </c>
      <c r="D27" s="37"/>
    </row>
    <row r="28" spans="1:4">
      <c r="A28" s="34">
        <v>2</v>
      </c>
      <c r="B28" s="32" t="s">
        <v>131</v>
      </c>
      <c r="C28" s="34">
        <v>5733.1</v>
      </c>
      <c r="D28" s="37"/>
    </row>
    <row r="29" spans="1:4">
      <c r="A29" s="34"/>
      <c r="B29" s="33" t="s">
        <v>126</v>
      </c>
      <c r="C29" s="37">
        <f>SUM(C27:C28)</f>
        <v>13455.900000000001</v>
      </c>
      <c r="D29" s="37">
        <f>C29+D25</f>
        <v>279865.40000000002</v>
      </c>
    </row>
    <row r="30" spans="1:4">
      <c r="A30" s="34"/>
      <c r="B30" s="33" t="s">
        <v>14</v>
      </c>
      <c r="C30" s="37"/>
      <c r="D30" s="37"/>
    </row>
    <row r="31" spans="1:4" ht="30">
      <c r="A31" s="34">
        <v>1</v>
      </c>
      <c r="B31" s="32" t="s">
        <v>138</v>
      </c>
      <c r="C31" s="34">
        <v>1571.7</v>
      </c>
      <c r="D31" s="34"/>
    </row>
    <row r="32" spans="1:4">
      <c r="A32" s="34">
        <v>2</v>
      </c>
      <c r="B32" s="32" t="s">
        <v>139</v>
      </c>
      <c r="C32" s="34">
        <f>13508.72+26918.7</f>
        <v>40427.42</v>
      </c>
      <c r="D32" s="37"/>
    </row>
    <row r="33" spans="1:4">
      <c r="A33" s="34"/>
      <c r="B33" s="33" t="s">
        <v>135</v>
      </c>
      <c r="C33" s="37">
        <f>SUM(C31:C32)</f>
        <v>41999.119999999995</v>
      </c>
      <c r="D33" s="37">
        <f>C33+D29</f>
        <v>321864.52</v>
      </c>
    </row>
    <row r="34" spans="1:4">
      <c r="A34" s="34"/>
      <c r="B34" s="33" t="s">
        <v>15</v>
      </c>
      <c r="C34" s="34"/>
      <c r="D34" s="37"/>
    </row>
    <row r="35" spans="1:4">
      <c r="A35" s="34">
        <v>1</v>
      </c>
      <c r="B35" s="32" t="s">
        <v>158</v>
      </c>
      <c r="C35" s="39">
        <v>2078.6999999999998</v>
      </c>
      <c r="D35" s="39">
        <f>C35+D33</f>
        <v>323943.22000000003</v>
      </c>
    </row>
    <row r="36" spans="1:4">
      <c r="A36" s="34"/>
      <c r="B36" s="33" t="s">
        <v>16</v>
      </c>
      <c r="C36" s="39"/>
      <c r="D36" s="39"/>
    </row>
    <row r="37" spans="1:4" ht="30">
      <c r="A37" s="34">
        <v>1</v>
      </c>
      <c r="B37" s="32" t="s">
        <v>164</v>
      </c>
      <c r="C37" s="50">
        <v>2446.5</v>
      </c>
      <c r="D37" s="39"/>
    </row>
    <row r="38" spans="1:4">
      <c r="A38" s="34">
        <v>2</v>
      </c>
      <c r="B38" s="32" t="s">
        <v>165</v>
      </c>
      <c r="C38" s="50">
        <v>13782.42</v>
      </c>
      <c r="D38" s="39"/>
    </row>
    <row r="39" spans="1:4">
      <c r="A39" s="34">
        <v>3</v>
      </c>
      <c r="B39" s="32" t="s">
        <v>166</v>
      </c>
      <c r="C39" s="50">
        <v>4106.8</v>
      </c>
      <c r="D39" s="39"/>
    </row>
    <row r="40" spans="1:4">
      <c r="A40" s="34">
        <v>4</v>
      </c>
      <c r="B40" s="32" t="s">
        <v>167</v>
      </c>
      <c r="C40" s="50">
        <v>3530.6</v>
      </c>
      <c r="D40" s="39"/>
    </row>
    <row r="41" spans="1:4" ht="30">
      <c r="A41" s="34">
        <v>5</v>
      </c>
      <c r="B41" s="32" t="s">
        <v>168</v>
      </c>
      <c r="C41" s="50">
        <v>1829.4</v>
      </c>
      <c r="D41" s="39"/>
    </row>
    <row r="42" spans="1:4">
      <c r="A42" s="34"/>
      <c r="B42" s="33" t="s">
        <v>161</v>
      </c>
      <c r="C42" s="39">
        <f>SUM(C37:C41)</f>
        <v>25695.72</v>
      </c>
      <c r="D42" s="39">
        <f>C42+D36</f>
        <v>25695.72</v>
      </c>
    </row>
    <row r="43" spans="1:4">
      <c r="A43" s="34"/>
      <c r="B43" s="33" t="s">
        <v>17</v>
      </c>
      <c r="C43" s="39"/>
      <c r="D43" s="39"/>
    </row>
    <row r="44" spans="1:4" ht="30">
      <c r="A44" s="34">
        <v>1</v>
      </c>
      <c r="B44" s="32" t="s">
        <v>179</v>
      </c>
      <c r="C44" s="34">
        <v>30141.119999999999</v>
      </c>
      <c r="D44" s="37"/>
    </row>
    <row r="45" spans="1:4">
      <c r="A45" s="34">
        <v>2</v>
      </c>
      <c r="B45" s="32" t="s">
        <v>178</v>
      </c>
      <c r="C45" s="34">
        <v>4215.3999999999996</v>
      </c>
      <c r="D45" s="37"/>
    </row>
    <row r="46" spans="1:4">
      <c r="A46" s="34"/>
      <c r="B46" s="33" t="s">
        <v>173</v>
      </c>
      <c r="C46" s="37">
        <f>SUM(C44:C45)</f>
        <v>34356.519999999997</v>
      </c>
      <c r="D46" s="39">
        <f>C46+D42</f>
        <v>60052.24</v>
      </c>
    </row>
    <row r="47" spans="1:4">
      <c r="A47" s="34"/>
      <c r="B47" s="32"/>
      <c r="C47" s="34"/>
      <c r="D47" s="34"/>
    </row>
    <row r="48" spans="1:4">
      <c r="A48" s="34"/>
      <c r="B48" s="33"/>
      <c r="C48" s="37"/>
      <c r="D48" s="37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7"/>
  <sheetViews>
    <sheetView tabSelected="1" view="pageBreakPreview" zoomScale="71" zoomScaleSheetLayoutView="71" workbookViewId="0">
      <selection activeCell="M13" sqref="M13"/>
    </sheetView>
  </sheetViews>
  <sheetFormatPr defaultRowHeight="15"/>
  <cols>
    <col min="1" max="1" width="28.5703125" style="1" customWidth="1"/>
    <col min="2" max="2" width="16" customWidth="1"/>
    <col min="3" max="3" width="15.42578125" customWidth="1"/>
    <col min="4" max="4" width="18.7109375" customWidth="1"/>
    <col min="5" max="5" width="16.140625" customWidth="1"/>
    <col min="6" max="6" width="15.7109375" customWidth="1"/>
    <col min="7" max="7" width="16.140625" customWidth="1"/>
    <col min="8" max="8" width="15.28515625" customWidth="1"/>
    <col min="9" max="9" width="17.42578125" customWidth="1"/>
    <col min="10" max="11" width="15.140625" customWidth="1"/>
    <col min="12" max="13" width="15.28515625" customWidth="1"/>
    <col min="14" max="14" width="19.28515625" customWidth="1"/>
  </cols>
  <sheetData>
    <row r="1" spans="1:14" ht="15.75">
      <c r="A1" s="64" t="s">
        <v>53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15.75">
      <c r="A2" s="2" t="s">
        <v>33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s="9" customFormat="1" ht="20.25" customHeight="1">
      <c r="A3" s="8"/>
      <c r="B3" s="20" t="s">
        <v>2</v>
      </c>
      <c r="C3" s="20" t="s">
        <v>7</v>
      </c>
      <c r="D3" s="20" t="s">
        <v>3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16" t="s">
        <v>18</v>
      </c>
    </row>
    <row r="4" spans="1:14" ht="39.75" customHeight="1">
      <c r="A4" s="21" t="s">
        <v>30</v>
      </c>
      <c r="B4" s="17">
        <f>B5+B6+B8</f>
        <v>101173.70999999999</v>
      </c>
      <c r="C4" s="17">
        <f t="shared" ref="C4:N4" si="0">C5+C6+C8</f>
        <v>101173.70999999999</v>
      </c>
      <c r="D4" s="17">
        <f t="shared" si="0"/>
        <v>108173.70999999999</v>
      </c>
      <c r="E4" s="17">
        <f>E5+E6+E7+E8</f>
        <v>101173.70999999999</v>
      </c>
      <c r="F4" s="17">
        <f t="shared" si="0"/>
        <v>101173.70999999999</v>
      </c>
      <c r="G4" s="17">
        <f t="shared" si="0"/>
        <v>101173.70999999999</v>
      </c>
      <c r="H4" s="17">
        <f t="shared" si="0"/>
        <v>101173.70999999999</v>
      </c>
      <c r="I4" s="17">
        <f t="shared" si="0"/>
        <v>101173.70999999999</v>
      </c>
      <c r="J4" s="17">
        <f t="shared" si="0"/>
        <v>101173.70999999999</v>
      </c>
      <c r="K4" s="17">
        <f t="shared" si="0"/>
        <v>101173.70999999999</v>
      </c>
      <c r="L4" s="17">
        <f t="shared" si="0"/>
        <v>101173.70999999999</v>
      </c>
      <c r="M4" s="17">
        <f t="shared" si="0"/>
        <v>109643.70999999999</v>
      </c>
      <c r="N4" s="17">
        <f t="shared" si="0"/>
        <v>1229554.5199999998</v>
      </c>
    </row>
    <row r="5" spans="1:14" ht="39" customHeight="1">
      <c r="A5" s="21" t="s">
        <v>19</v>
      </c>
      <c r="B5" s="18">
        <v>52480.72</v>
      </c>
      <c r="C5" s="31">
        <v>52480.72</v>
      </c>
      <c r="D5" s="18">
        <v>52480.72</v>
      </c>
      <c r="E5" s="18">
        <v>52480.72</v>
      </c>
      <c r="F5" s="18">
        <v>52480.72</v>
      </c>
      <c r="G5" s="18">
        <v>52480.72</v>
      </c>
      <c r="H5" s="18">
        <v>52480.72</v>
      </c>
      <c r="I5" s="18">
        <v>52480.72</v>
      </c>
      <c r="J5" s="18">
        <v>52480.72</v>
      </c>
      <c r="K5" s="18">
        <v>52480.72</v>
      </c>
      <c r="L5" s="18">
        <v>52480.72</v>
      </c>
      <c r="M5" s="18">
        <v>52480.72</v>
      </c>
      <c r="N5" s="18">
        <f t="shared" ref="N5:N23" si="1">SUM(B5:M5)</f>
        <v>629768.63999999978</v>
      </c>
    </row>
    <row r="6" spans="1:14" ht="44.25" customHeight="1">
      <c r="A6" s="21" t="s">
        <v>39</v>
      </c>
      <c r="B6" s="18">
        <v>48692.99</v>
      </c>
      <c r="C6" s="31">
        <v>48692.99</v>
      </c>
      <c r="D6" s="18">
        <v>48692.99</v>
      </c>
      <c r="E6" s="18">
        <v>48692.99</v>
      </c>
      <c r="F6" s="18">
        <v>48692.99</v>
      </c>
      <c r="G6" s="18">
        <v>48692.99</v>
      </c>
      <c r="H6" s="18">
        <v>48692.99</v>
      </c>
      <c r="I6" s="18">
        <v>48692.99</v>
      </c>
      <c r="J6" s="18">
        <v>48692.99</v>
      </c>
      <c r="K6" s="18">
        <v>48692.99</v>
      </c>
      <c r="L6" s="18">
        <v>48692.99</v>
      </c>
      <c r="M6" s="18">
        <v>48692.99</v>
      </c>
      <c r="N6" s="18">
        <f>SUM(B6:M6)</f>
        <v>584315.88</v>
      </c>
    </row>
    <row r="7" spans="1:14" ht="44.25" customHeight="1">
      <c r="A7" s="21" t="s">
        <v>48</v>
      </c>
      <c r="B7" s="18"/>
      <c r="C7" s="31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</row>
    <row r="8" spans="1:14" ht="44.25" customHeight="1">
      <c r="A8" s="21" t="s">
        <v>35</v>
      </c>
      <c r="B8" s="18"/>
      <c r="C8" s="31"/>
      <c r="D8" s="18">
        <v>7000</v>
      </c>
      <c r="E8" s="18"/>
      <c r="F8" s="18"/>
      <c r="G8" s="18"/>
      <c r="H8" s="18"/>
      <c r="I8" s="18"/>
      <c r="J8" s="18"/>
      <c r="K8" s="18"/>
      <c r="L8" s="18"/>
      <c r="M8" s="18">
        <v>8470</v>
      </c>
      <c r="N8" s="18">
        <f>SUM(B8:M8)</f>
        <v>15470</v>
      </c>
    </row>
    <row r="9" spans="1:14" ht="36" customHeight="1">
      <c r="A9" s="22" t="s">
        <v>20</v>
      </c>
      <c r="B9" s="17">
        <f>B10+B11+B12+B13</f>
        <v>32946.699999999997</v>
      </c>
      <c r="C9" s="29">
        <f>C10+C11+C12+C13</f>
        <v>33055.29</v>
      </c>
      <c r="D9" s="17">
        <f t="shared" ref="D9:M9" si="2">D10+D11+D12+D13</f>
        <v>82421.53</v>
      </c>
      <c r="E9" s="17">
        <f t="shared" si="2"/>
        <v>19538.54</v>
      </c>
      <c r="F9" s="17">
        <f t="shared" si="2"/>
        <v>28016.989999999998</v>
      </c>
      <c r="G9" s="29">
        <f>G10+G11+G12+G13</f>
        <v>17368.239999999998</v>
      </c>
      <c r="H9" s="17">
        <f t="shared" si="2"/>
        <v>40040.14</v>
      </c>
      <c r="I9" s="17">
        <f t="shared" si="2"/>
        <v>30305.170000000002</v>
      </c>
      <c r="J9" s="29">
        <f>J10+J11+J12+J13</f>
        <v>47125.029999999992</v>
      </c>
      <c r="K9" s="17">
        <f t="shared" si="2"/>
        <v>66945.210000000006</v>
      </c>
      <c r="L9" s="17">
        <f t="shared" si="2"/>
        <v>17338.78</v>
      </c>
      <c r="M9" s="17">
        <f t="shared" si="2"/>
        <v>35264.479999999996</v>
      </c>
      <c r="N9" s="17">
        <f t="shared" si="1"/>
        <v>450366.1</v>
      </c>
    </row>
    <row r="10" spans="1:14" ht="40.5" customHeight="1">
      <c r="A10" s="21" t="s">
        <v>21</v>
      </c>
      <c r="B10" s="18">
        <v>22424.799999999999</v>
      </c>
      <c r="C10" s="31">
        <v>11126.8</v>
      </c>
      <c r="D10" s="18">
        <v>22718</v>
      </c>
      <c r="E10" s="18">
        <v>7627.3</v>
      </c>
      <c r="F10" s="18">
        <v>10745</v>
      </c>
      <c r="G10" s="18">
        <v>6640</v>
      </c>
      <c r="H10" s="18">
        <v>16435</v>
      </c>
      <c r="I10" s="18">
        <v>8570</v>
      </c>
      <c r="J10" s="18">
        <v>11007.8</v>
      </c>
      <c r="K10" s="18">
        <v>27116.1</v>
      </c>
      <c r="L10" s="18">
        <v>6217</v>
      </c>
      <c r="M10" s="18">
        <v>16517.099999999999</v>
      </c>
      <c r="N10" s="18">
        <f t="shared" si="1"/>
        <v>167144.9</v>
      </c>
    </row>
    <row r="11" spans="1:14" ht="45.75" customHeight="1">
      <c r="A11" s="21" t="s">
        <v>22</v>
      </c>
      <c r="B11" s="19"/>
      <c r="C11" s="31">
        <v>6706.6</v>
      </c>
      <c r="D11" s="18">
        <v>5106</v>
      </c>
      <c r="E11" s="18"/>
      <c r="F11" s="18">
        <v>2490</v>
      </c>
      <c r="G11" s="18">
        <v>1660</v>
      </c>
      <c r="H11" s="18">
        <v>4980</v>
      </c>
      <c r="I11" s="18">
        <v>5810</v>
      </c>
      <c r="J11" s="18">
        <v>2490</v>
      </c>
      <c r="K11" s="18">
        <v>5433.4</v>
      </c>
      <c r="L11" s="18">
        <v>830</v>
      </c>
      <c r="M11" s="18">
        <v>2355</v>
      </c>
      <c r="N11" s="17">
        <f t="shared" si="1"/>
        <v>37861</v>
      </c>
    </row>
    <row r="12" spans="1:14" ht="45.75" customHeight="1">
      <c r="A12" s="26" t="s">
        <v>38</v>
      </c>
      <c r="B12" s="30">
        <v>5178</v>
      </c>
      <c r="C12" s="31">
        <v>10471.76</v>
      </c>
      <c r="D12" s="31">
        <v>53410</v>
      </c>
      <c r="E12" s="31">
        <v>7553</v>
      </c>
      <c r="F12" s="31">
        <v>9628.1</v>
      </c>
      <c r="G12" s="31">
        <v>4710</v>
      </c>
      <c r="H12" s="31">
        <v>12485.6</v>
      </c>
      <c r="I12" s="31">
        <v>10569.4</v>
      </c>
      <c r="J12" s="31">
        <v>28877.1</v>
      </c>
      <c r="K12" s="31">
        <v>31225</v>
      </c>
      <c r="L12" s="31">
        <v>4746</v>
      </c>
      <c r="M12" s="31">
        <v>8067.78</v>
      </c>
      <c r="N12" s="29">
        <f t="shared" si="1"/>
        <v>186921.74</v>
      </c>
    </row>
    <row r="13" spans="1:14" ht="21.75" customHeight="1">
      <c r="A13" s="21" t="s">
        <v>23</v>
      </c>
      <c r="B13" s="18">
        <v>5343.9</v>
      </c>
      <c r="C13" s="31">
        <v>4750.13</v>
      </c>
      <c r="D13" s="18">
        <v>1187.53</v>
      </c>
      <c r="E13" s="18">
        <v>4358.24</v>
      </c>
      <c r="F13" s="18">
        <v>5153.8900000000003</v>
      </c>
      <c r="G13" s="18">
        <v>4358.24</v>
      </c>
      <c r="H13" s="18">
        <v>6139.54</v>
      </c>
      <c r="I13" s="18">
        <v>5355.77</v>
      </c>
      <c r="J13" s="18">
        <v>4750.13</v>
      </c>
      <c r="K13" s="18">
        <v>3170.71</v>
      </c>
      <c r="L13" s="18">
        <v>5545.78</v>
      </c>
      <c r="M13" s="18">
        <v>8324.6</v>
      </c>
      <c r="N13" s="18">
        <f t="shared" si="1"/>
        <v>58438.46</v>
      </c>
    </row>
    <row r="14" spans="1:14" ht="23.25" customHeight="1">
      <c r="A14" s="22" t="s">
        <v>24</v>
      </c>
      <c r="B14" s="17">
        <f>B15+B16+B17</f>
        <v>36509.839999999997</v>
      </c>
      <c r="C14" s="29">
        <f t="shared" ref="C14:N14" si="3">C15+C16+C17</f>
        <v>71141.040000000008</v>
      </c>
      <c r="D14" s="17">
        <f t="shared" si="3"/>
        <v>119069</v>
      </c>
      <c r="E14" s="17">
        <f t="shared" si="3"/>
        <v>11281.3</v>
      </c>
      <c r="F14" s="17">
        <f t="shared" si="3"/>
        <v>4295.2</v>
      </c>
      <c r="G14" s="17">
        <f>G15+G16+G17</f>
        <v>89535.82</v>
      </c>
      <c r="H14" s="17">
        <f t="shared" si="3"/>
        <v>16898.8</v>
      </c>
      <c r="I14" s="17">
        <f t="shared" si="3"/>
        <v>13455.9</v>
      </c>
      <c r="J14" s="17">
        <f t="shared" si="3"/>
        <v>41999.12</v>
      </c>
      <c r="K14" s="17">
        <f t="shared" si="3"/>
        <v>235478.5</v>
      </c>
      <c r="L14" s="17">
        <f t="shared" si="3"/>
        <v>36710.42</v>
      </c>
      <c r="M14" s="17">
        <f t="shared" si="3"/>
        <v>34356.519999999997</v>
      </c>
      <c r="N14" s="17">
        <f t="shared" si="3"/>
        <v>710731.46</v>
      </c>
    </row>
    <row r="15" spans="1:14" ht="42" customHeight="1">
      <c r="A15" s="21" t="s">
        <v>25</v>
      </c>
      <c r="B15" s="18">
        <v>36509.839999999997</v>
      </c>
      <c r="C15" s="31">
        <v>60441.04</v>
      </c>
      <c r="D15" s="18">
        <v>49990</v>
      </c>
      <c r="E15" s="18">
        <v>11281.3</v>
      </c>
      <c r="F15" s="18">
        <v>4295.2</v>
      </c>
      <c r="G15" s="18">
        <v>86993.32</v>
      </c>
      <c r="H15" s="18">
        <v>16898.8</v>
      </c>
      <c r="I15" s="18">
        <v>13455.9</v>
      </c>
      <c r="J15" s="18">
        <v>41999.12</v>
      </c>
      <c r="K15" s="18">
        <v>2078.6999999999998</v>
      </c>
      <c r="L15" s="18">
        <v>25695.72</v>
      </c>
      <c r="M15" s="18">
        <v>34356.519999999997</v>
      </c>
      <c r="N15" s="18">
        <f t="shared" si="1"/>
        <v>383995.46000000008</v>
      </c>
    </row>
    <row r="16" spans="1:14" ht="40.5" customHeight="1">
      <c r="A16" s="21" t="s">
        <v>26</v>
      </c>
      <c r="B16" s="18"/>
      <c r="C16" s="31">
        <f>7500+3200</f>
        <v>10700</v>
      </c>
      <c r="D16" s="18">
        <v>69079</v>
      </c>
      <c r="E16" s="18"/>
      <c r="F16" s="18"/>
      <c r="G16" s="18">
        <v>2542.5</v>
      </c>
      <c r="H16" s="18"/>
      <c r="I16" s="18"/>
      <c r="J16" s="18"/>
      <c r="K16" s="18">
        <v>225716.8</v>
      </c>
      <c r="L16" s="18"/>
      <c r="M16" s="18"/>
      <c r="N16" s="18">
        <f t="shared" si="1"/>
        <v>308038.3</v>
      </c>
    </row>
    <row r="17" spans="1:14" ht="40.5" customHeight="1">
      <c r="A17" s="26" t="s">
        <v>34</v>
      </c>
      <c r="B17" s="18"/>
      <c r="C17" s="31"/>
      <c r="D17" s="18"/>
      <c r="E17" s="18"/>
      <c r="F17" s="18"/>
      <c r="G17" s="18"/>
      <c r="H17" s="18"/>
      <c r="I17" s="18"/>
      <c r="J17" s="18"/>
      <c r="K17" s="18">
        <v>7683</v>
      </c>
      <c r="L17" s="18">
        <v>11014.7</v>
      </c>
      <c r="M17" s="18"/>
      <c r="N17" s="18">
        <f t="shared" si="1"/>
        <v>18697.7</v>
      </c>
    </row>
    <row r="18" spans="1:14" ht="40.5" customHeight="1">
      <c r="A18" s="28" t="s">
        <v>41</v>
      </c>
      <c r="B18" s="18"/>
      <c r="C18" s="31"/>
      <c r="D18" s="18"/>
      <c r="E18" s="18"/>
      <c r="F18" s="18">
        <v>11502.6</v>
      </c>
      <c r="G18" s="18">
        <v>20492.400000000001</v>
      </c>
      <c r="H18" s="18">
        <v>29718.639999999999</v>
      </c>
      <c r="I18" s="18"/>
      <c r="J18" s="18"/>
      <c r="K18" s="18"/>
      <c r="L18" s="18">
        <v>800.3</v>
      </c>
      <c r="M18" s="18"/>
      <c r="N18" s="17">
        <f t="shared" si="1"/>
        <v>62513.94</v>
      </c>
    </row>
    <row r="19" spans="1:14" ht="40.5" customHeight="1">
      <c r="A19" s="22" t="s">
        <v>42</v>
      </c>
      <c r="B19" s="29">
        <f>B20+B21+B22</f>
        <v>0</v>
      </c>
      <c r="C19" s="29">
        <f t="shared" ref="C19:M19" si="4">C20+C21+C22</f>
        <v>0</v>
      </c>
      <c r="D19" s="17">
        <f t="shared" si="4"/>
        <v>0</v>
      </c>
      <c r="E19" s="17">
        <f t="shared" si="4"/>
        <v>0</v>
      </c>
      <c r="F19" s="17">
        <f t="shared" si="4"/>
        <v>0</v>
      </c>
      <c r="G19" s="17">
        <f>G20+G21+G22</f>
        <v>0</v>
      </c>
      <c r="H19" s="17">
        <f t="shared" si="4"/>
        <v>0</v>
      </c>
      <c r="I19" s="17">
        <f t="shared" si="4"/>
        <v>0</v>
      </c>
      <c r="J19" s="17">
        <f t="shared" si="4"/>
        <v>0</v>
      </c>
      <c r="K19" s="17">
        <f t="shared" si="4"/>
        <v>0</v>
      </c>
      <c r="L19" s="17">
        <f t="shared" si="4"/>
        <v>0</v>
      </c>
      <c r="M19" s="17">
        <f t="shared" si="4"/>
        <v>0</v>
      </c>
      <c r="N19" s="17">
        <f t="shared" ref="N19" si="5">N20+N21+N22</f>
        <v>0</v>
      </c>
    </row>
    <row r="20" spans="1:14" ht="40.5" customHeight="1">
      <c r="A20" s="21" t="s">
        <v>43</v>
      </c>
      <c r="B20" s="18"/>
      <c r="C20" s="31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>
        <f t="shared" ref="N20:N22" si="6">SUM(B20:M20)</f>
        <v>0</v>
      </c>
    </row>
    <row r="21" spans="1:14" ht="40.5" customHeight="1">
      <c r="A21" s="21" t="s">
        <v>44</v>
      </c>
      <c r="B21" s="18"/>
      <c r="C21" s="31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>
        <f t="shared" si="6"/>
        <v>0</v>
      </c>
    </row>
    <row r="22" spans="1:14" ht="40.5" customHeight="1">
      <c r="A22" s="26" t="s">
        <v>45</v>
      </c>
      <c r="B22" s="18"/>
      <c r="C22" s="31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>
        <f t="shared" si="6"/>
        <v>0</v>
      </c>
    </row>
    <row r="23" spans="1:14" ht="39.75" customHeight="1">
      <c r="A23" s="22" t="s">
        <v>46</v>
      </c>
      <c r="B23" s="17">
        <v>56064.42</v>
      </c>
      <c r="C23" s="29">
        <v>56064.42</v>
      </c>
      <c r="D23" s="17">
        <v>56064.42</v>
      </c>
      <c r="E23" s="17">
        <v>56064.42</v>
      </c>
      <c r="F23" s="17">
        <v>56064.42</v>
      </c>
      <c r="G23" s="17">
        <v>56064.42</v>
      </c>
      <c r="H23" s="17">
        <v>56083.86</v>
      </c>
      <c r="I23" s="17">
        <v>56083.86</v>
      </c>
      <c r="J23" s="17">
        <v>56083.86</v>
      </c>
      <c r="K23" s="17">
        <v>56083.86</v>
      </c>
      <c r="L23" s="17">
        <v>56083.86</v>
      </c>
      <c r="M23" s="17">
        <v>56083.86</v>
      </c>
      <c r="N23" s="17">
        <f t="shared" si="1"/>
        <v>672889.67999999993</v>
      </c>
    </row>
    <row r="24" spans="1:14" ht="22.5" customHeight="1">
      <c r="A24" s="22" t="s">
        <v>27</v>
      </c>
      <c r="B24" s="29">
        <f>B4+B9+B14+B23+B18+B19</f>
        <v>226694.66999999998</v>
      </c>
      <c r="C24" s="29">
        <f>C4+C9+C14+C23+C18+C19</f>
        <v>261434.46000000002</v>
      </c>
      <c r="D24" s="29">
        <f t="shared" ref="D24:N24" si="7">D4+D9+D14+D23+D18+D19</f>
        <v>365728.66</v>
      </c>
      <c r="E24" s="29">
        <f t="shared" si="7"/>
        <v>188057.96999999997</v>
      </c>
      <c r="F24" s="29">
        <f>F4+F9+F14+F23+F18+F19</f>
        <v>201052.92</v>
      </c>
      <c r="G24" s="29">
        <f t="shared" si="7"/>
        <v>284634.59000000003</v>
      </c>
      <c r="H24" s="29">
        <f t="shared" si="7"/>
        <v>243915.14999999997</v>
      </c>
      <c r="I24" s="29">
        <f t="shared" si="7"/>
        <v>201018.64</v>
      </c>
      <c r="J24" s="29">
        <f>J4+J9+J14+J23+J18+J19</f>
        <v>246381.71999999997</v>
      </c>
      <c r="K24" s="29">
        <f t="shared" si="7"/>
        <v>459681.27999999997</v>
      </c>
      <c r="L24" s="29">
        <f t="shared" si="7"/>
        <v>212107.06999999995</v>
      </c>
      <c r="M24" s="29">
        <f>M4+M9+M14+M23+M18+M19</f>
        <v>235348.57</v>
      </c>
      <c r="N24" s="29">
        <f t="shared" si="7"/>
        <v>3126055.6999999997</v>
      </c>
    </row>
    <row r="25" spans="1:14" ht="15.75">
      <c r="A25" s="65" t="s">
        <v>47</v>
      </c>
      <c r="B25" s="65"/>
      <c r="C25" s="65"/>
      <c r="D25" s="23"/>
      <c r="E25" s="23"/>
      <c r="F25" s="23"/>
      <c r="G25" s="23"/>
      <c r="H25" s="23"/>
      <c r="I25" s="23"/>
      <c r="J25" s="23"/>
      <c r="K25" s="23"/>
      <c r="L25" s="66" t="s">
        <v>31</v>
      </c>
      <c r="M25" s="66"/>
      <c r="N25" s="66"/>
    </row>
    <row r="26" spans="1:14" ht="15.75">
      <c r="A26" s="24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</row>
    <row r="27" spans="1:14" ht="15.75">
      <c r="A27" s="65" t="s">
        <v>29</v>
      </c>
      <c r="B27" s="65"/>
      <c r="C27" s="65"/>
      <c r="D27" s="23"/>
      <c r="E27" s="23"/>
      <c r="F27" s="23"/>
      <c r="G27" s="23"/>
      <c r="H27" s="23"/>
      <c r="I27" s="23"/>
      <c r="J27" s="23"/>
      <c r="K27" s="23"/>
      <c r="L27" s="66" t="s">
        <v>37</v>
      </c>
      <c r="M27" s="66"/>
      <c r="N27" s="66"/>
    </row>
  </sheetData>
  <mergeCells count="5">
    <mergeCell ref="A1:N1"/>
    <mergeCell ref="A25:C25"/>
    <mergeCell ref="A27:C27"/>
    <mergeCell ref="L25:N25"/>
    <mergeCell ref="L27:N27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D35"/>
  <sheetViews>
    <sheetView workbookViewId="0">
      <selection activeCell="D18" sqref="D18"/>
    </sheetView>
  </sheetViews>
  <sheetFormatPr defaultRowHeight="15"/>
  <cols>
    <col min="1" max="1" width="4.7109375" customWidth="1"/>
    <col min="2" max="2" width="55" customWidth="1"/>
    <col min="3" max="3" width="10.42578125" customWidth="1"/>
    <col min="4" max="4" width="11.28515625" customWidth="1"/>
  </cols>
  <sheetData>
    <row r="1" spans="1:4" ht="15.75">
      <c r="A1" s="1"/>
      <c r="B1" s="62" t="s">
        <v>59</v>
      </c>
      <c r="C1" s="62"/>
      <c r="D1" s="62"/>
    </row>
    <row r="2" spans="1:4" ht="15.75">
      <c r="A2" s="1"/>
      <c r="B2" s="63" t="s">
        <v>33</v>
      </c>
      <c r="C2" s="63"/>
      <c r="D2" s="63"/>
    </row>
    <row r="3" spans="1:4" ht="15.75">
      <c r="A3" s="1"/>
      <c r="B3" s="62" t="s">
        <v>40</v>
      </c>
      <c r="C3" s="62"/>
      <c r="D3" s="62"/>
    </row>
    <row r="4" spans="1:4" ht="26.25">
      <c r="A4" s="7"/>
      <c r="B4" s="8" t="s">
        <v>0</v>
      </c>
      <c r="C4" s="7" t="s">
        <v>1</v>
      </c>
      <c r="D4" s="8" t="s">
        <v>28</v>
      </c>
    </row>
    <row r="5" spans="1:4">
      <c r="A5" s="32"/>
      <c r="B5" s="33" t="s">
        <v>10</v>
      </c>
      <c r="C5" s="33"/>
      <c r="D5" s="32"/>
    </row>
    <row r="6" spans="1:4">
      <c r="A6" s="32">
        <v>1</v>
      </c>
      <c r="B6" s="32" t="s">
        <v>99</v>
      </c>
      <c r="C6" s="32">
        <f>4129.7+6667.3</f>
        <v>10797</v>
      </c>
      <c r="D6" s="33"/>
    </row>
    <row r="7" spans="1:4" ht="30">
      <c r="A7" s="32">
        <v>2</v>
      </c>
      <c r="B7" s="32" t="s">
        <v>100</v>
      </c>
      <c r="C7" s="32">
        <v>705.6</v>
      </c>
      <c r="D7" s="32"/>
    </row>
    <row r="8" spans="1:4">
      <c r="A8" s="32"/>
      <c r="B8" s="33" t="s">
        <v>94</v>
      </c>
      <c r="C8" s="33">
        <f>SUM(C6:C7)</f>
        <v>11502.6</v>
      </c>
      <c r="D8" s="33">
        <f>C8</f>
        <v>11502.6</v>
      </c>
    </row>
    <row r="9" spans="1:4">
      <c r="A9" s="37"/>
      <c r="B9" s="33" t="s">
        <v>11</v>
      </c>
      <c r="C9" s="34"/>
      <c r="D9" s="37"/>
    </row>
    <row r="10" spans="1:4">
      <c r="A10" s="34">
        <v>1</v>
      </c>
      <c r="B10" s="32" t="s">
        <v>107</v>
      </c>
      <c r="C10" s="37">
        <v>20492.400000000001</v>
      </c>
      <c r="D10" s="37">
        <f>C10+D8</f>
        <v>31995</v>
      </c>
    </row>
    <row r="11" spans="1:4">
      <c r="A11" s="34"/>
      <c r="B11" s="33" t="s">
        <v>12</v>
      </c>
      <c r="C11" s="34"/>
      <c r="D11" s="37"/>
    </row>
    <row r="12" spans="1:4">
      <c r="A12" s="34">
        <v>1</v>
      </c>
      <c r="B12" s="32" t="s">
        <v>118</v>
      </c>
      <c r="C12" s="34">
        <v>622.5</v>
      </c>
      <c r="D12" s="37"/>
    </row>
    <row r="13" spans="1:4">
      <c r="A13" s="34">
        <v>2</v>
      </c>
      <c r="B13" s="32" t="s">
        <v>119</v>
      </c>
      <c r="C13" s="34">
        <v>8562.24</v>
      </c>
      <c r="D13" s="37"/>
    </row>
    <row r="14" spans="1:4">
      <c r="A14" s="34">
        <v>3</v>
      </c>
      <c r="B14" s="32" t="s">
        <v>99</v>
      </c>
      <c r="C14" s="34">
        <v>11013</v>
      </c>
      <c r="D14" s="37"/>
    </row>
    <row r="15" spans="1:4">
      <c r="A15" s="34">
        <v>4</v>
      </c>
      <c r="B15" s="32" t="s">
        <v>120</v>
      </c>
      <c r="C15" s="34">
        <v>5330.9</v>
      </c>
      <c r="D15" s="34"/>
    </row>
    <row r="16" spans="1:4">
      <c r="A16" s="34">
        <v>5</v>
      </c>
      <c r="B16" s="32" t="s">
        <v>121</v>
      </c>
      <c r="C16" s="34">
        <v>4190</v>
      </c>
      <c r="D16" s="37"/>
    </row>
    <row r="17" spans="1:4">
      <c r="A17" s="34"/>
      <c r="B17" s="33" t="s">
        <v>115</v>
      </c>
      <c r="C17" s="37">
        <f>SUM(C12:C16)</f>
        <v>29718.639999999999</v>
      </c>
      <c r="D17" s="37">
        <f>C17+D10</f>
        <v>61713.64</v>
      </c>
    </row>
    <row r="18" spans="1:4">
      <c r="A18" s="34"/>
      <c r="B18" s="32"/>
      <c r="C18" s="37"/>
      <c r="D18" s="37"/>
    </row>
    <row r="19" spans="1:4">
      <c r="A19" s="34"/>
      <c r="B19" s="33"/>
      <c r="C19" s="37"/>
      <c r="D19" s="37"/>
    </row>
    <row r="20" spans="1:4">
      <c r="A20" s="34"/>
      <c r="B20" s="33"/>
      <c r="C20" s="34"/>
      <c r="D20" s="37"/>
    </row>
    <row r="21" spans="1:4">
      <c r="A21" s="34"/>
      <c r="B21" s="32"/>
      <c r="C21" s="34"/>
      <c r="D21" s="37"/>
    </row>
    <row r="22" spans="1:4">
      <c r="A22" s="34"/>
      <c r="B22" s="32"/>
      <c r="C22" s="34"/>
      <c r="D22" s="34"/>
    </row>
    <row r="23" spans="1:4">
      <c r="A23" s="34"/>
      <c r="B23" s="33"/>
      <c r="C23" s="37"/>
      <c r="D23" s="37"/>
    </row>
    <row r="24" spans="1:4">
      <c r="A24" s="34"/>
      <c r="B24" s="33"/>
      <c r="C24" s="37"/>
      <c r="D24" s="37"/>
    </row>
    <row r="25" spans="1:4">
      <c r="A25" s="34"/>
      <c r="B25" s="32"/>
      <c r="C25" s="37"/>
      <c r="D25" s="37"/>
    </row>
    <row r="26" spans="1:4">
      <c r="A26" s="34"/>
      <c r="B26" s="33"/>
      <c r="C26" s="34"/>
      <c r="D26" s="34"/>
    </row>
    <row r="27" spans="1:4">
      <c r="A27" s="34"/>
      <c r="B27" s="32"/>
      <c r="C27" s="37"/>
      <c r="D27" s="37"/>
    </row>
    <row r="28" spans="1:4">
      <c r="A28" s="34"/>
      <c r="B28" s="33"/>
      <c r="C28" s="34"/>
      <c r="D28" s="34"/>
    </row>
    <row r="29" spans="1:4">
      <c r="A29" s="34"/>
      <c r="B29" s="32"/>
      <c r="C29" s="34"/>
      <c r="D29" s="37"/>
    </row>
    <row r="30" spans="1:4">
      <c r="A30" s="34"/>
      <c r="B30" s="33"/>
      <c r="C30" s="37"/>
      <c r="D30" s="37"/>
    </row>
    <row r="31" spans="1:4">
      <c r="A31" s="34"/>
      <c r="B31" s="33"/>
      <c r="C31" s="34"/>
      <c r="D31" s="34"/>
    </row>
    <row r="32" spans="1:4">
      <c r="A32" s="34"/>
      <c r="B32" s="32"/>
      <c r="C32" s="34"/>
      <c r="D32" s="37"/>
    </row>
    <row r="33" spans="1:4">
      <c r="A33" s="34"/>
      <c r="B33" s="33"/>
      <c r="C33" s="37"/>
      <c r="D33" s="37"/>
    </row>
    <row r="34" spans="1:4">
      <c r="A34" s="34"/>
      <c r="B34" s="32"/>
      <c r="C34" s="34"/>
      <c r="D34" s="34"/>
    </row>
    <row r="35" spans="1:4">
      <c r="A35" s="34"/>
      <c r="B35" s="33"/>
      <c r="C35" s="37"/>
      <c r="D35" s="37"/>
    </row>
  </sheetData>
  <mergeCells count="3">
    <mergeCell ref="B1:D1"/>
    <mergeCell ref="B2:D2"/>
    <mergeCell ref="B3:D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ТО ин.оборуд.</vt:lpstr>
      <vt:lpstr>ТО конструкт.эл.</vt:lpstr>
      <vt:lpstr>ТО эл.оборуд.</vt:lpstr>
      <vt:lpstr>ТР конструкт.эл</vt:lpstr>
      <vt:lpstr>ТР эл.оборуд.</vt:lpstr>
      <vt:lpstr>ТР инж.об.</vt:lpstr>
      <vt:lpstr>Лиц. счет. Св. расчет</vt:lpstr>
      <vt:lpstr>Допол.раб.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мордухова Л.М.</cp:lastModifiedBy>
  <cp:lastPrinted>2014-01-23T05:54:48Z</cp:lastPrinted>
  <dcterms:created xsi:type="dcterms:W3CDTF">2011-07-25T05:21:17Z</dcterms:created>
  <dcterms:modified xsi:type="dcterms:W3CDTF">2026-02-06T07:15:37Z</dcterms:modified>
</cp:coreProperties>
</file>